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13EECFE5-1C0A-4430-B608-A69399CFDA48}" xr6:coauthVersionLast="47" xr6:coauthVersionMax="47" xr10:uidLastSave="{00000000-0000-0000-0000-000000000000}"/>
  <bookViews>
    <workbookView xWindow="-120" yWindow="-120" windowWidth="29040" windowHeight="15720" tabRatio="635" activeTab="4" xr2:uid="{00000000-000D-0000-FFFF-FFFF00000000}"/>
  </bookViews>
  <sheets>
    <sheet name="FORFAIT- maintenance OND" sheetId="12" r:id="rId1"/>
    <sheet name="BPU- pièces d'usure" sheetId="11" r:id="rId2"/>
    <sheet name="BPU - ond complet" sheetId="13" r:id="rId3"/>
    <sheet name="BPU - prix complémentaires" sheetId="15" r:id="rId4"/>
    <sheet name="Synthèse" sheetId="14" r:id="rId5"/>
  </sheets>
  <definedNames>
    <definedName name="_xlnm._FilterDatabase" localSheetId="2" hidden="1">'BPU - ond complet'!$B$3:$Q$14</definedName>
    <definedName name="_xlnm._FilterDatabase" localSheetId="1" hidden="1">'BPU- pièces d''usure'!$B$3:$W$14</definedName>
    <definedName name="_xlnm._FilterDatabase" localSheetId="0" hidden="1">'FORFAIT- maintenance OND'!$B$2:$M$14</definedName>
    <definedName name="_xlnm.Print_Titles" localSheetId="2">'BPU - ond complet'!$3:$3</definedName>
    <definedName name="_xlnm.Print_Titles" localSheetId="3">'BPU - prix complémentaires'!#REF!</definedName>
    <definedName name="_xlnm.Print_Titles" localSheetId="1">'BPU- pièces d''usure'!$3:$3</definedName>
    <definedName name="_xlnm.Print_Titles" localSheetId="0">'FORFAIT- maintenance OND'!$2:$2</definedName>
    <definedName name="_xlnm.Print_Area" localSheetId="2">'BPU - ond complet'!$B$1:$Q$16</definedName>
    <definedName name="_xlnm.Print_Area" localSheetId="3">'BPU - prix complémentaires'!$B$1:$W$1</definedName>
    <definedName name="_xlnm.Print_Area" localSheetId="1">'BPU- pièces d''usure'!$B$1:$W$16</definedName>
    <definedName name="_xlnm.Print_Area" localSheetId="0">'FORFAIT- maintenance OND'!$B$1:$M$16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5" l="1"/>
  <c r="H6" i="15"/>
  <c r="H4" i="15"/>
  <c r="R20" i="13"/>
  <c r="R25" i="11" l="1"/>
  <c r="R24" i="11"/>
  <c r="R23" i="11"/>
  <c r="R22" i="11"/>
  <c r="R21" i="11"/>
  <c r="R20" i="11"/>
  <c r="A5" i="14" l="1"/>
  <c r="A4" i="14"/>
  <c r="B4" i="14"/>
  <c r="A2" i="14"/>
  <c r="A3" i="14"/>
  <c r="H8" i="15"/>
  <c r="B5" i="14" s="1"/>
  <c r="X21" i="11"/>
  <c r="W6" i="15"/>
  <c r="V6" i="15"/>
  <c r="U6" i="15"/>
  <c r="T6" i="15"/>
  <c r="R6" i="15"/>
  <c r="W5" i="15"/>
  <c r="V5" i="15"/>
  <c r="U5" i="15"/>
  <c r="T5" i="15"/>
  <c r="R5" i="15"/>
  <c r="W4" i="15"/>
  <c r="V4" i="15"/>
  <c r="U4" i="15"/>
  <c r="T4" i="15"/>
  <c r="R4" i="15"/>
  <c r="W3" i="15"/>
  <c r="V3" i="15"/>
  <c r="U3" i="15"/>
  <c r="T3" i="15"/>
  <c r="R3" i="15"/>
  <c r="W2" i="15"/>
  <c r="V2" i="15"/>
  <c r="U2" i="15"/>
  <c r="R2" i="15"/>
  <c r="W21" i="11"/>
  <c r="V21" i="11"/>
  <c r="U21" i="11"/>
  <c r="U20" i="11"/>
  <c r="V20" i="11"/>
  <c r="W20" i="11"/>
  <c r="T20" i="11"/>
  <c r="X20" i="11" s="1"/>
  <c r="B3" i="14" s="1"/>
  <c r="M19" i="12"/>
  <c r="B2" i="14" s="1"/>
  <c r="V25" i="11"/>
  <c r="V24" i="11"/>
  <c r="V23" i="11"/>
  <c r="V22" i="11"/>
  <c r="W22" i="11"/>
  <c r="W23" i="11"/>
  <c r="W24" i="11"/>
  <c r="W25" i="11"/>
  <c r="U25" i="11"/>
  <c r="U24" i="11"/>
  <c r="U23" i="11"/>
  <c r="U22" i="11"/>
  <c r="T25" i="11"/>
  <c r="X25" i="11" s="1"/>
  <c r="T23" i="11"/>
  <c r="X23" i="11" s="1"/>
  <c r="T22" i="11"/>
  <c r="X22" i="11" s="1"/>
  <c r="T24" i="11"/>
  <c r="X24" i="11" s="1"/>
  <c r="B8" i="14" l="1"/>
</calcChain>
</file>

<file path=xl/sharedStrings.xml><?xml version="1.0" encoding="utf-8"?>
<sst xmlns="http://schemas.openxmlformats.org/spreadsheetml/2006/main" count="445" uniqueCount="128">
  <si>
    <t>C</t>
  </si>
  <si>
    <t>METARE</t>
  </si>
  <si>
    <t>M</t>
  </si>
  <si>
    <t>PAPIN</t>
  </si>
  <si>
    <t>K</t>
  </si>
  <si>
    <t>TREFILERIE</t>
  </si>
  <si>
    <t>MANUFACTURE</t>
  </si>
  <si>
    <t>CAMPUS</t>
  </si>
  <si>
    <t>SITE</t>
  </si>
  <si>
    <t>Marque</t>
  </si>
  <si>
    <t>Type</t>
  </si>
  <si>
    <t>Année de mise en service</t>
  </si>
  <si>
    <t>MAISON DE L'UNIVERSITE</t>
  </si>
  <si>
    <t>FACULTE DES SCIENCES ET TECHNIQUES</t>
  </si>
  <si>
    <t>LES FORGES 2</t>
  </si>
  <si>
    <t>CARNOT</t>
  </si>
  <si>
    <t>MGE UPS</t>
  </si>
  <si>
    <t>PUISSANCE kVA</t>
  </si>
  <si>
    <t>AUTONOMIE minutes</t>
  </si>
  <si>
    <t>n° de série</t>
  </si>
  <si>
    <t>date du derrnier remplacement des batteries</t>
  </si>
  <si>
    <t>date du derrnier remplacement de AC</t>
  </si>
  <si>
    <t>date du derrnier remplacement de DC</t>
  </si>
  <si>
    <t>date du derrnier remplacement des cartes alim</t>
  </si>
  <si>
    <t>date du derrnier remplacement des ventilateurs</t>
  </si>
  <si>
    <t>IUT DE SAINT ETIENNE</t>
  </si>
  <si>
    <t>9E2023T11742</t>
  </si>
  <si>
    <t>APC SCHNEIDER</t>
  </si>
  <si>
    <t>EASYS 3S 33</t>
  </si>
  <si>
    <t>LES FORGES</t>
  </si>
  <si>
    <t>SOCOMEC</t>
  </si>
  <si>
    <t>MASTERYS GP4 33</t>
  </si>
  <si>
    <t>P321464001</t>
  </si>
  <si>
    <t>MASTERYS BC 33</t>
  </si>
  <si>
    <t>P220227001</t>
  </si>
  <si>
    <t>MASTERYS EMERGENCY</t>
  </si>
  <si>
    <t>P116761001/1</t>
  </si>
  <si>
    <t>BR13330016</t>
  </si>
  <si>
    <t>RIELLO</t>
  </si>
  <si>
    <t>MASTER MPS 33</t>
  </si>
  <si>
    <t>MZ28UT259410001</t>
  </si>
  <si>
    <t>POLE SANTE</t>
  </si>
  <si>
    <t>FACULTE DE MEDECINE</t>
  </si>
  <si>
    <t>GALAXY 7000</t>
  </si>
  <si>
    <t>IJ-2QAQ36013001</t>
  </si>
  <si>
    <t>GALAXY 5500</t>
  </si>
  <si>
    <t xml:space="preserve">IJ-3N4Q15001001 </t>
  </si>
  <si>
    <t>G-TECH</t>
  </si>
  <si>
    <t xml:space="preserve">RIELLO UPS </t>
  </si>
  <si>
    <t>SENTRYUM 3.3</t>
  </si>
  <si>
    <t>Fonction</t>
  </si>
  <si>
    <t>Sécurité incendie</t>
  </si>
  <si>
    <t>spectromètre de laboratoire</t>
  </si>
  <si>
    <t>informatique</t>
  </si>
  <si>
    <t>Informatique - Equipement médical</t>
  </si>
  <si>
    <t>N° local</t>
  </si>
  <si>
    <t>L</t>
  </si>
  <si>
    <t>G103</t>
  </si>
  <si>
    <t>G</t>
  </si>
  <si>
    <t>LOGE</t>
  </si>
  <si>
    <t>A</t>
  </si>
  <si>
    <t>accès ext</t>
  </si>
  <si>
    <t>AB</t>
  </si>
  <si>
    <t>Bâtiment</t>
  </si>
  <si>
    <t>N° d'ordre</t>
  </si>
  <si>
    <t>C008</t>
  </si>
  <si>
    <t>SENTRYUM S3T 60 ACT-DI</t>
  </si>
  <si>
    <t>L031</t>
  </si>
  <si>
    <t>M011</t>
  </si>
  <si>
    <t>Multipower</t>
  </si>
  <si>
    <t>M340</t>
  </si>
  <si>
    <t>LEGRAND</t>
  </si>
  <si>
    <t>S2S</t>
  </si>
  <si>
    <t>2020</t>
  </si>
  <si>
    <t>1511P1426004</t>
  </si>
  <si>
    <t>ROANNE</t>
  </si>
  <si>
    <t>C005</t>
  </si>
  <si>
    <t>COMET</t>
  </si>
  <si>
    <t>EX7 RT 31</t>
  </si>
  <si>
    <t>1CJM38070</t>
  </si>
  <si>
    <t>RDC</t>
  </si>
  <si>
    <t>NIV1</t>
  </si>
  <si>
    <t>AEES</t>
  </si>
  <si>
    <t>EPP220</t>
  </si>
  <si>
    <t>A10</t>
  </si>
  <si>
    <t>ZP120N</t>
  </si>
  <si>
    <t>Z1E021120008</t>
  </si>
  <si>
    <t>Maintenance des onduleurs</t>
  </si>
  <si>
    <t>nb  : marque de batterie à préciser</t>
  </si>
  <si>
    <t>PC1</t>
  </si>
  <si>
    <t>PC2</t>
  </si>
  <si>
    <t>PC3</t>
  </si>
  <si>
    <t xml:space="preserve">Forfait déplacement - HO - campus de Saint Etienne (un seul déplacement sera comptabilisé par incident sur un même équipement et cela quel que soit le nomber de déplacement fait la société) </t>
  </si>
  <si>
    <t xml:space="preserve">Forfait déplacement - HO - campus de ROANNE (un seul déplacement sera comptabilisé par incident sur un même équipement et cela quel que soit le nomber de déplacement fait la société) </t>
  </si>
  <si>
    <t>Heure de main d'œuvre - en HO</t>
  </si>
  <si>
    <t>Pu € HT</t>
  </si>
  <si>
    <t>PT € HT</t>
  </si>
  <si>
    <t>Quantitatif estimatif</t>
  </si>
  <si>
    <t>Eaton 93T</t>
  </si>
  <si>
    <t>C004</t>
  </si>
  <si>
    <t xml:space="preserve">EATON </t>
  </si>
  <si>
    <t>indiquer le prix d'un module</t>
  </si>
  <si>
    <t>MODULYS GP
onduleur modulaire, disposant  de 4 module  de 20 kVA chacun</t>
  </si>
  <si>
    <t>30 mn</t>
  </si>
  <si>
    <t>Le module de puissance n°3 a été remplacé en 2021.</t>
  </si>
  <si>
    <t>TOTAL  pièces d'usure</t>
  </si>
  <si>
    <t>TOTAL FORFAIT</t>
  </si>
  <si>
    <t>Total Pièces Usures</t>
  </si>
  <si>
    <t>dont Total Pièces usure à prévoir théoriquement en 2026</t>
  </si>
  <si>
    <t>dont Total Pièces usure à prévoir théoriquement en 2027</t>
  </si>
  <si>
    <t>dont Total Pièces usure à prévoir théoriquement en 2028</t>
  </si>
  <si>
    <t>dont Total Pièces usure à prévoir théoriquement en 2029</t>
  </si>
  <si>
    <t>dont Total Pièces usure en retard (aurait dû être réalisé avant 2025)</t>
  </si>
  <si>
    <t>€ HT</t>
  </si>
  <si>
    <t>PRIX COMPLEMENTAIRES</t>
  </si>
  <si>
    <t>TOTAL € HT</t>
  </si>
  <si>
    <t>Total € HT</t>
  </si>
  <si>
    <t>Montant estimatif total sur la durée du marché</t>
  </si>
  <si>
    <t>Part FORFAITAIRE (selon CCTP - art 4.1)</t>
  </si>
  <si>
    <t>en € HT  , incluant
Prestations de maintenance préventive correspondant aux visites annuelles (main d'œuvre, déplacement et fournitures)  
Obligations liées à la qualité des prestations, leur organisation, programmation et encadrement
Prestations relatives aux réunions et documents de suivi 
Obligations du titulaire du marché</t>
  </si>
  <si>
    <r>
      <rPr>
        <b/>
        <sz val="16"/>
        <color theme="1"/>
        <rFont val="Calibri"/>
        <family val="2"/>
        <scheme val="minor"/>
      </rPr>
      <t xml:space="preserve">NE PAS MODIFIER </t>
    </r>
    <r>
      <rPr>
        <sz val="11"/>
        <color theme="1"/>
        <rFont val="Calibri"/>
        <family val="2"/>
        <scheme val="minor"/>
      </rPr>
      <t xml:space="preserve">
Cet onglet se complète automatiquement à partir des éléments complétés par le candidat dans les autres onglets</t>
    </r>
  </si>
  <si>
    <t>Hors Forfait  : Remplacement complet de l'équipement (fourniture seule) - hors batterie</t>
  </si>
  <si>
    <t>Hors forfait  : Remplacement des pièces d'usure :  pièces, main d'oeuvre et déplacement compris</t>
  </si>
  <si>
    <t>condensateur AC (7ans) - en € HT</t>
  </si>
  <si>
    <t>Batterie (5ans) en € HT</t>
  </si>
  <si>
    <t>condensateur DC (5 ans) - en € HT</t>
  </si>
  <si>
    <t>Carte alim (10 ans) - en € HT</t>
  </si>
  <si>
    <t>Ventilateurs (5ans) -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</si>
</sst>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14"/>
      <name val="Barlow"/>
    </font>
    <font>
      <sz val="11"/>
      <name val="Barlow"/>
    </font>
    <font>
      <sz val="11"/>
      <color theme="1"/>
      <name val="Barlow"/>
    </font>
    <font>
      <sz val="12"/>
      <name val="Barlow"/>
    </font>
    <font>
      <sz val="12"/>
      <color theme="1"/>
      <name val="Barlow"/>
    </font>
    <font>
      <b/>
      <sz val="11"/>
      <name val="Barlow"/>
    </font>
    <font>
      <b/>
      <sz val="11"/>
      <color theme="1"/>
      <name val="Barlow"/>
    </font>
    <font>
      <sz val="9"/>
      <name val="Barlow"/>
    </font>
    <font>
      <sz val="11"/>
      <color theme="1"/>
      <name val="Calibri"/>
      <family val="2"/>
      <scheme val="minor"/>
    </font>
    <font>
      <b/>
      <sz val="12"/>
      <color theme="1"/>
      <name val="Barlow"/>
    </font>
    <font>
      <b/>
      <sz val="12"/>
      <name val="Barlow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DashDotDot">
        <color auto="1"/>
      </left>
      <right style="mediumDashDotDot">
        <color auto="1"/>
      </right>
      <top style="mediumDashDotDot">
        <color auto="1"/>
      </top>
      <bottom style="mediumDashDotDot">
        <color auto="1"/>
      </bottom>
      <diagonal/>
    </border>
    <border>
      <left/>
      <right/>
      <top style="dotted">
        <color indexed="64"/>
      </top>
      <bottom/>
      <diagonal/>
    </border>
    <border diagonalUp="1">
      <left style="mediumDashDotDot">
        <color auto="1"/>
      </left>
      <right style="mediumDashDotDot">
        <color auto="1"/>
      </right>
      <top style="mediumDashDotDot">
        <color auto="1"/>
      </top>
      <bottom style="mediumDashDotDot">
        <color auto="1"/>
      </bottom>
      <diagonal style="mediumDashDotDot">
        <color auto="1"/>
      </diagonal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/>
      <right/>
      <top/>
      <bottom style="mediumDashDotDot">
        <color auto="1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11" fontId="4" fillId="0" borderId="1" xfId="0" applyNumberFormat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3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3" fillId="0" borderId="14" xfId="1" applyFont="1" applyBorder="1" applyAlignment="1">
      <alignment horizontal="center"/>
    </xf>
    <xf numFmtId="0" fontId="6" fillId="6" borderId="12" xfId="0" applyFont="1" applyFill="1" applyBorder="1" applyAlignment="1">
      <alignment horizontal="center" vertical="center"/>
    </xf>
    <xf numFmtId="164" fontId="3" fillId="4" borderId="16" xfId="1" applyFont="1" applyFill="1" applyBorder="1" applyAlignment="1">
      <alignment horizontal="center"/>
    </xf>
    <xf numFmtId="164" fontId="3" fillId="4" borderId="16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164" fontId="12" fillId="0" borderId="0" xfId="1" applyFont="1" applyAlignment="1">
      <alignment horizontal="center"/>
    </xf>
    <xf numFmtId="164" fontId="0" fillId="0" borderId="3" xfId="1" applyFont="1" applyBorder="1"/>
    <xf numFmtId="164" fontId="0" fillId="0" borderId="0" xfId="1" applyFont="1"/>
    <xf numFmtId="0" fontId="2" fillId="0" borderId="13" xfId="0" applyFont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 wrapText="1"/>
    </xf>
    <xf numFmtId="4" fontId="11" fillId="6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5" borderId="3" xfId="0" applyFont="1" applyFill="1" applyBorder="1" applyAlignment="1">
      <alignment horizontal="left" vertical="top" wrapText="1"/>
    </xf>
    <xf numFmtId="0" fontId="12" fillId="7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right" vertical="center"/>
    </xf>
    <xf numFmtId="164" fontId="0" fillId="0" borderId="3" xfId="1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inden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02372-4F9C-47E2-A32D-DF8A87069DE8}">
  <sheetPr>
    <tabColor rgb="FF0070C0"/>
    <pageSetUpPr fitToPage="1"/>
  </sheetPr>
  <dimension ref="A1:AA224"/>
  <sheetViews>
    <sheetView showZeros="0" topLeftCell="H16" zoomScale="90" zoomScaleNormal="90" zoomScaleSheetLayoutView="100" workbookViewId="0">
      <selection activeCell="M19" sqref="M19"/>
    </sheetView>
  </sheetViews>
  <sheetFormatPr baseColWidth="10" defaultColWidth="9.140625" defaultRowHeight="18" x14ac:dyDescent="0.25"/>
  <cols>
    <col min="1" max="1" width="9.140625" style="1"/>
    <col min="2" max="2" width="23.140625" style="1" customWidth="1"/>
    <col min="3" max="3" width="29" style="14" bestFit="1" customWidth="1"/>
    <col min="4" max="5" width="14.42578125" style="38" customWidth="1"/>
    <col min="6" max="6" width="26.140625" style="15" customWidth="1"/>
    <col min="7" max="7" width="28" style="15" customWidth="1"/>
    <col min="8" max="8" width="26.42578125" style="15" bestFit="1" customWidth="1"/>
    <col min="9" max="10" width="24.140625" style="15" customWidth="1"/>
    <col min="11" max="11" width="47.5703125" style="15" customWidth="1"/>
    <col min="12" max="12" width="24.42578125" style="15" customWidth="1"/>
    <col min="13" max="13" width="87.7109375" style="1" customWidth="1"/>
    <col min="14" max="16384" width="9.140625" style="1"/>
  </cols>
  <sheetData>
    <row r="1" spans="1:13" s="18" customFormat="1" ht="30.6" customHeight="1" thickTop="1" x14ac:dyDescent="0.25">
      <c r="A1" s="43" t="s">
        <v>87</v>
      </c>
      <c r="B1" s="26"/>
      <c r="C1" s="26"/>
      <c r="D1" s="33"/>
      <c r="E1" s="33"/>
      <c r="F1" s="26"/>
      <c r="G1" s="26"/>
      <c r="H1" s="26"/>
      <c r="I1" s="26"/>
      <c r="J1" s="26"/>
      <c r="K1" s="26"/>
      <c r="L1" s="26"/>
      <c r="M1" s="66" t="s">
        <v>118</v>
      </c>
    </row>
    <row r="2" spans="1:13" ht="106.9" customHeight="1" x14ac:dyDescent="0.25">
      <c r="A2" s="39" t="s">
        <v>64</v>
      </c>
      <c r="B2" s="2" t="s">
        <v>7</v>
      </c>
      <c r="C2" s="3" t="s">
        <v>8</v>
      </c>
      <c r="D2" s="34" t="s">
        <v>63</v>
      </c>
      <c r="E2" s="34" t="s">
        <v>55</v>
      </c>
      <c r="F2" s="4" t="s">
        <v>50</v>
      </c>
      <c r="G2" s="4" t="s">
        <v>9</v>
      </c>
      <c r="H2" s="4" t="s">
        <v>10</v>
      </c>
      <c r="I2" s="4" t="s">
        <v>17</v>
      </c>
      <c r="J2" s="20" t="s">
        <v>18</v>
      </c>
      <c r="K2" s="4" t="s">
        <v>11</v>
      </c>
      <c r="L2" s="4" t="s">
        <v>19</v>
      </c>
      <c r="M2" s="95" t="s">
        <v>119</v>
      </c>
    </row>
    <row r="3" spans="1:13" ht="47.25" customHeight="1" x14ac:dyDescent="0.35">
      <c r="A3" s="27">
        <v>1</v>
      </c>
      <c r="B3" s="6" t="s">
        <v>6</v>
      </c>
      <c r="C3" s="31" t="s">
        <v>15</v>
      </c>
      <c r="D3" s="30" t="s">
        <v>0</v>
      </c>
      <c r="E3" s="30" t="s">
        <v>65</v>
      </c>
      <c r="F3" s="8" t="s">
        <v>53</v>
      </c>
      <c r="G3" s="5" t="s">
        <v>48</v>
      </c>
      <c r="H3" s="40" t="s">
        <v>66</v>
      </c>
      <c r="I3" s="8">
        <v>60</v>
      </c>
      <c r="J3" s="8">
        <v>15</v>
      </c>
      <c r="K3" s="24">
        <v>45748</v>
      </c>
      <c r="L3" s="19"/>
      <c r="M3" s="63"/>
    </row>
    <row r="4" spans="1:13" ht="47.25" customHeight="1" x14ac:dyDescent="0.35">
      <c r="A4" s="27">
        <v>2</v>
      </c>
      <c r="B4" s="6" t="s">
        <v>6</v>
      </c>
      <c r="C4" s="31" t="s">
        <v>29</v>
      </c>
      <c r="D4" s="30" t="s">
        <v>56</v>
      </c>
      <c r="E4" s="30" t="s">
        <v>67</v>
      </c>
      <c r="F4" s="8" t="s">
        <v>53</v>
      </c>
      <c r="G4" s="8" t="s">
        <v>30</v>
      </c>
      <c r="H4" s="8" t="s">
        <v>31</v>
      </c>
      <c r="I4" s="8">
        <v>10</v>
      </c>
      <c r="J4" s="8">
        <v>10</v>
      </c>
      <c r="K4" s="24">
        <v>44166</v>
      </c>
      <c r="L4" s="8" t="s">
        <v>32</v>
      </c>
      <c r="M4" s="63"/>
    </row>
    <row r="5" spans="1:13" ht="47.25" customHeight="1" x14ac:dyDescent="0.35">
      <c r="A5" s="27">
        <v>3</v>
      </c>
      <c r="B5" s="6" t="s">
        <v>6</v>
      </c>
      <c r="C5" s="31" t="s">
        <v>14</v>
      </c>
      <c r="D5" s="30" t="s">
        <v>2</v>
      </c>
      <c r="E5" s="30" t="s">
        <v>68</v>
      </c>
      <c r="F5" s="8" t="s">
        <v>53</v>
      </c>
      <c r="G5" s="5" t="s">
        <v>48</v>
      </c>
      <c r="H5" s="8" t="s">
        <v>69</v>
      </c>
      <c r="I5" s="8">
        <v>160</v>
      </c>
      <c r="J5" s="8">
        <v>10</v>
      </c>
      <c r="K5" s="24">
        <v>45536</v>
      </c>
      <c r="L5" s="8"/>
      <c r="M5" s="63"/>
    </row>
    <row r="6" spans="1:13" ht="47.25" customHeight="1" x14ac:dyDescent="0.35">
      <c r="A6" s="27">
        <v>4</v>
      </c>
      <c r="B6" s="6" t="s">
        <v>6</v>
      </c>
      <c r="C6" s="31" t="s">
        <v>14</v>
      </c>
      <c r="D6" s="30" t="s">
        <v>2</v>
      </c>
      <c r="E6" s="30" t="s">
        <v>70</v>
      </c>
      <c r="F6" s="27" t="s">
        <v>52</v>
      </c>
      <c r="G6" s="8" t="s">
        <v>71</v>
      </c>
      <c r="H6" s="8" t="s">
        <v>72</v>
      </c>
      <c r="I6" s="8">
        <v>30</v>
      </c>
      <c r="J6" s="8">
        <v>60</v>
      </c>
      <c r="K6" s="41" t="s">
        <v>73</v>
      </c>
      <c r="L6" s="8" t="s">
        <v>74</v>
      </c>
      <c r="M6" s="63"/>
    </row>
    <row r="7" spans="1:13" ht="87.75" customHeight="1" x14ac:dyDescent="0.35">
      <c r="A7" s="42">
        <v>5</v>
      </c>
      <c r="B7" s="16" t="s">
        <v>1</v>
      </c>
      <c r="C7" s="76" t="s">
        <v>13</v>
      </c>
      <c r="D7" s="8" t="s">
        <v>58</v>
      </c>
      <c r="E7" s="8" t="s">
        <v>57</v>
      </c>
      <c r="F7" s="8" t="s">
        <v>53</v>
      </c>
      <c r="G7" s="8" t="s">
        <v>30</v>
      </c>
      <c r="H7" s="27" t="s">
        <v>102</v>
      </c>
      <c r="I7" s="8">
        <v>100</v>
      </c>
      <c r="J7" s="8" t="s">
        <v>103</v>
      </c>
      <c r="K7" s="24">
        <v>41747</v>
      </c>
      <c r="L7" s="8" t="s">
        <v>37</v>
      </c>
      <c r="M7" s="64"/>
    </row>
    <row r="8" spans="1:13" ht="47.25" customHeight="1" x14ac:dyDescent="0.35">
      <c r="A8" s="42">
        <v>6</v>
      </c>
      <c r="B8" s="16" t="s">
        <v>1</v>
      </c>
      <c r="C8" s="31" t="s">
        <v>25</v>
      </c>
      <c r="D8" s="30" t="s">
        <v>58</v>
      </c>
      <c r="E8" s="30">
        <v>108</v>
      </c>
      <c r="F8" s="8" t="s">
        <v>53</v>
      </c>
      <c r="G8" s="8" t="s">
        <v>27</v>
      </c>
      <c r="H8" s="8" t="s">
        <v>28</v>
      </c>
      <c r="I8" s="8">
        <v>20</v>
      </c>
      <c r="J8" s="8">
        <v>15</v>
      </c>
      <c r="K8" s="24">
        <v>44160</v>
      </c>
      <c r="L8" s="23" t="s">
        <v>26</v>
      </c>
      <c r="M8" s="63"/>
    </row>
    <row r="9" spans="1:13" ht="47.25" customHeight="1" x14ac:dyDescent="0.35">
      <c r="A9" s="42">
        <v>7</v>
      </c>
      <c r="B9" s="16" t="s">
        <v>41</v>
      </c>
      <c r="C9" s="32" t="s">
        <v>42</v>
      </c>
      <c r="D9" s="30" t="s">
        <v>62</v>
      </c>
      <c r="E9" s="30" t="s">
        <v>59</v>
      </c>
      <c r="F9" s="27" t="s">
        <v>54</v>
      </c>
      <c r="G9" s="8" t="s">
        <v>16</v>
      </c>
      <c r="H9" s="8" t="s">
        <v>43</v>
      </c>
      <c r="I9" s="8">
        <v>160</v>
      </c>
      <c r="J9" s="30">
        <v>30</v>
      </c>
      <c r="K9" s="24">
        <v>41883</v>
      </c>
      <c r="L9" s="30" t="s">
        <v>44</v>
      </c>
      <c r="M9" s="63"/>
    </row>
    <row r="10" spans="1:13" ht="47.25" customHeight="1" x14ac:dyDescent="0.35">
      <c r="A10" s="42">
        <v>8</v>
      </c>
      <c r="B10" s="16" t="s">
        <v>41</v>
      </c>
      <c r="C10" s="32" t="s">
        <v>42</v>
      </c>
      <c r="D10" s="30" t="s">
        <v>0</v>
      </c>
      <c r="E10" s="30"/>
      <c r="F10" s="8" t="s">
        <v>53</v>
      </c>
      <c r="G10" s="8" t="s">
        <v>16</v>
      </c>
      <c r="H10" s="8" t="s">
        <v>45</v>
      </c>
      <c r="I10" s="8">
        <v>80</v>
      </c>
      <c r="J10" s="30">
        <v>10</v>
      </c>
      <c r="K10" s="24">
        <v>41821</v>
      </c>
      <c r="L10" s="30" t="s">
        <v>46</v>
      </c>
      <c r="M10" s="63"/>
    </row>
    <row r="11" spans="1:13" ht="47.25" customHeight="1" x14ac:dyDescent="0.35">
      <c r="A11" s="42">
        <v>9</v>
      </c>
      <c r="B11" s="16" t="s">
        <v>75</v>
      </c>
      <c r="C11" s="32" t="s">
        <v>75</v>
      </c>
      <c r="D11" s="30" t="s">
        <v>0</v>
      </c>
      <c r="E11" s="30" t="s">
        <v>76</v>
      </c>
      <c r="F11" s="8" t="s">
        <v>53</v>
      </c>
      <c r="G11" s="8" t="s">
        <v>77</v>
      </c>
      <c r="H11" s="8" t="s">
        <v>78</v>
      </c>
      <c r="I11" s="8">
        <v>7</v>
      </c>
      <c r="J11" s="30">
        <v>10</v>
      </c>
      <c r="K11" s="24">
        <v>41640</v>
      </c>
      <c r="L11" s="30" t="s">
        <v>79</v>
      </c>
      <c r="M11" s="63"/>
    </row>
    <row r="12" spans="1:13" ht="47.25" customHeight="1" x14ac:dyDescent="0.35">
      <c r="A12" s="42">
        <v>10</v>
      </c>
      <c r="B12" s="16" t="s">
        <v>75</v>
      </c>
      <c r="C12" s="32" t="s">
        <v>75</v>
      </c>
      <c r="D12" s="30" t="s">
        <v>0</v>
      </c>
      <c r="E12" s="30" t="s">
        <v>99</v>
      </c>
      <c r="F12" s="8" t="s">
        <v>53</v>
      </c>
      <c r="G12" s="75" t="s">
        <v>100</v>
      </c>
      <c r="H12" s="74" t="s">
        <v>98</v>
      </c>
      <c r="I12" s="8">
        <v>20</v>
      </c>
      <c r="J12" s="30">
        <v>30</v>
      </c>
      <c r="K12" s="21">
        <v>2025</v>
      </c>
      <c r="L12" s="30"/>
      <c r="M12" s="63"/>
    </row>
    <row r="13" spans="1:13" ht="47.25" customHeight="1" x14ac:dyDescent="0.35">
      <c r="A13" s="42">
        <v>11</v>
      </c>
      <c r="B13" s="16" t="s">
        <v>5</v>
      </c>
      <c r="C13" s="32" t="s">
        <v>12</v>
      </c>
      <c r="D13" s="35" t="s">
        <v>60</v>
      </c>
      <c r="E13" s="35" t="s">
        <v>61</v>
      </c>
      <c r="F13" s="8" t="s">
        <v>51</v>
      </c>
      <c r="G13" s="8" t="s">
        <v>30</v>
      </c>
      <c r="H13" s="8" t="s">
        <v>35</v>
      </c>
      <c r="I13" s="8">
        <v>40</v>
      </c>
      <c r="J13" s="8">
        <v>60</v>
      </c>
      <c r="K13" s="24">
        <v>40179</v>
      </c>
      <c r="L13" s="8" t="s">
        <v>36</v>
      </c>
      <c r="M13" s="63"/>
    </row>
    <row r="14" spans="1:13" ht="47.25" customHeight="1" x14ac:dyDescent="0.35">
      <c r="A14" s="42">
        <v>12</v>
      </c>
      <c r="B14" s="16" t="s">
        <v>5</v>
      </c>
      <c r="C14" s="32" t="s">
        <v>12</v>
      </c>
      <c r="D14" s="35" t="s">
        <v>60</v>
      </c>
      <c r="E14" s="35" t="s">
        <v>80</v>
      </c>
      <c r="F14" s="8" t="s">
        <v>53</v>
      </c>
      <c r="G14" s="8" t="s">
        <v>30</v>
      </c>
      <c r="H14" s="8" t="s">
        <v>33</v>
      </c>
      <c r="I14" s="8">
        <v>10</v>
      </c>
      <c r="J14" s="8">
        <v>10</v>
      </c>
      <c r="K14" s="24">
        <v>43739</v>
      </c>
      <c r="L14" s="8" t="s">
        <v>34</v>
      </c>
      <c r="M14" s="63"/>
    </row>
    <row r="15" spans="1:13" ht="47.25" customHeight="1" x14ac:dyDescent="0.35">
      <c r="A15" s="42">
        <v>13</v>
      </c>
      <c r="B15" s="16" t="s">
        <v>5</v>
      </c>
      <c r="C15" s="32" t="s">
        <v>12</v>
      </c>
      <c r="D15" s="35" t="s">
        <v>60</v>
      </c>
      <c r="E15" s="35" t="s">
        <v>81</v>
      </c>
      <c r="F15" s="8" t="s">
        <v>53</v>
      </c>
      <c r="G15" s="8" t="s">
        <v>82</v>
      </c>
      <c r="H15" s="8" t="s">
        <v>83</v>
      </c>
      <c r="I15" s="8">
        <v>1.4</v>
      </c>
      <c r="J15" s="8">
        <v>60</v>
      </c>
      <c r="K15" s="24">
        <v>40452</v>
      </c>
      <c r="L15" s="8">
        <v>1001904</v>
      </c>
      <c r="M15" s="63"/>
    </row>
    <row r="16" spans="1:13" ht="47.25" customHeight="1" x14ac:dyDescent="0.35">
      <c r="A16" s="42">
        <v>14</v>
      </c>
      <c r="B16" s="6" t="s">
        <v>5</v>
      </c>
      <c r="C16" s="31" t="s">
        <v>3</v>
      </c>
      <c r="D16" s="35" t="s">
        <v>60</v>
      </c>
      <c r="E16" s="35" t="s">
        <v>84</v>
      </c>
      <c r="F16" s="5" t="s">
        <v>51</v>
      </c>
      <c r="G16" s="5" t="s">
        <v>38</v>
      </c>
      <c r="H16" s="5" t="s">
        <v>39</v>
      </c>
      <c r="I16" s="5">
        <v>40</v>
      </c>
      <c r="J16" s="5">
        <v>90</v>
      </c>
      <c r="K16" s="24">
        <v>43882</v>
      </c>
      <c r="L16" s="5" t="s">
        <v>40</v>
      </c>
      <c r="M16" s="63"/>
    </row>
    <row r="17" spans="1:14" ht="39.950000000000003" customHeight="1" x14ac:dyDescent="0.35">
      <c r="A17" s="42">
        <v>15</v>
      </c>
      <c r="B17" s="6" t="s">
        <v>5</v>
      </c>
      <c r="C17" s="31" t="s">
        <v>3</v>
      </c>
      <c r="D17" s="30" t="s">
        <v>60</v>
      </c>
      <c r="E17" s="30"/>
      <c r="F17" s="8" t="s">
        <v>53</v>
      </c>
      <c r="G17" s="8" t="s">
        <v>47</v>
      </c>
      <c r="H17" s="8" t="s">
        <v>85</v>
      </c>
      <c r="I17" s="8">
        <v>6</v>
      </c>
      <c r="J17" s="8">
        <v>10</v>
      </c>
      <c r="K17" s="24">
        <v>44805</v>
      </c>
      <c r="L17" s="8" t="s">
        <v>86</v>
      </c>
      <c r="M17" s="63"/>
    </row>
    <row r="18" spans="1:14" ht="39.950000000000003" customHeight="1" x14ac:dyDescent="0.25">
      <c r="A18" s="42">
        <v>16</v>
      </c>
      <c r="B18" s="6" t="s">
        <v>5</v>
      </c>
      <c r="C18" s="31" t="s">
        <v>5</v>
      </c>
      <c r="D18" s="30" t="s">
        <v>4</v>
      </c>
      <c r="E18" s="30" t="s">
        <v>59</v>
      </c>
      <c r="F18" s="8" t="s">
        <v>53</v>
      </c>
      <c r="G18" s="5" t="s">
        <v>48</v>
      </c>
      <c r="H18" s="5" t="s">
        <v>49</v>
      </c>
      <c r="I18" s="5">
        <v>20</v>
      </c>
      <c r="J18" s="5">
        <v>60</v>
      </c>
      <c r="K18" s="24">
        <v>45748</v>
      </c>
      <c r="L18" s="77"/>
      <c r="M18" s="78"/>
    </row>
    <row r="19" spans="1:14" ht="39.950000000000003" customHeight="1" x14ac:dyDescent="0.25">
      <c r="B19" s="17"/>
      <c r="C19" s="17"/>
      <c r="D19" s="36"/>
      <c r="E19" s="36"/>
      <c r="F19" s="36"/>
      <c r="G19" s="36"/>
      <c r="H19" s="36"/>
      <c r="I19" s="36"/>
      <c r="J19" s="36"/>
      <c r="K19" s="36"/>
      <c r="L19" s="96" t="s">
        <v>106</v>
      </c>
      <c r="M19" s="97">
        <f>SUM(M3:M18)</f>
        <v>0</v>
      </c>
      <c r="N19" s="36"/>
    </row>
    <row r="20" spans="1:14" ht="39.950000000000003" customHeight="1" x14ac:dyDescent="0.25">
      <c r="B20" s="13"/>
      <c r="C20" s="11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14" ht="39.950000000000003" customHeight="1" x14ac:dyDescent="0.25">
      <c r="B21" s="13"/>
      <c r="C21" s="11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14" ht="39.950000000000003" customHeight="1" x14ac:dyDescent="0.25">
      <c r="B22" s="13"/>
      <c r="C22" s="11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39.950000000000003" customHeight="1" x14ac:dyDescent="0.25">
      <c r="B23" s="13"/>
      <c r="C23" s="11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39.950000000000003" customHeight="1" x14ac:dyDescent="0.25">
      <c r="B24" s="13"/>
      <c r="C24" s="11"/>
      <c r="D24" s="37"/>
      <c r="E24" s="36"/>
      <c r="F24" s="12"/>
      <c r="G24" s="12"/>
      <c r="H24" s="12"/>
      <c r="I24" s="12"/>
      <c r="J24" s="12"/>
      <c r="K24" s="12"/>
      <c r="L24" s="12"/>
    </row>
    <row r="25" spans="1:14" ht="18.75" x14ac:dyDescent="0.25">
      <c r="B25" s="13"/>
      <c r="C25" s="11"/>
      <c r="D25" s="37"/>
      <c r="E25" s="36"/>
      <c r="F25" s="12"/>
      <c r="G25" s="12"/>
      <c r="H25" s="12"/>
      <c r="I25" s="12"/>
      <c r="J25" s="12"/>
      <c r="K25" s="12"/>
      <c r="L25" s="12"/>
    </row>
    <row r="26" spans="1:14" ht="18.75" x14ac:dyDescent="0.25">
      <c r="B26" s="13"/>
      <c r="C26" s="11"/>
      <c r="D26" s="37"/>
      <c r="E26" s="36"/>
      <c r="F26" s="12"/>
      <c r="G26" s="12"/>
      <c r="H26" s="12"/>
      <c r="I26" s="12"/>
      <c r="J26" s="12"/>
      <c r="K26" s="12"/>
      <c r="L26" s="12"/>
    </row>
    <row r="27" spans="1:14" ht="18.75" x14ac:dyDescent="0.25">
      <c r="B27" s="13"/>
      <c r="C27" s="11"/>
      <c r="D27" s="37"/>
      <c r="E27" s="36"/>
      <c r="F27" s="12"/>
      <c r="G27" s="12"/>
      <c r="H27" s="12"/>
      <c r="I27" s="12"/>
      <c r="J27" s="12"/>
      <c r="K27" s="12"/>
      <c r="L27" s="12"/>
    </row>
    <row r="28" spans="1:14" ht="18.75" x14ac:dyDescent="0.25">
      <c r="B28" s="13"/>
      <c r="C28" s="11"/>
      <c r="D28" s="37"/>
      <c r="E28" s="36"/>
      <c r="F28" s="12"/>
      <c r="G28" s="12"/>
      <c r="H28" s="12"/>
      <c r="I28" s="12"/>
      <c r="J28" s="12"/>
      <c r="K28" s="12"/>
      <c r="L28" s="12"/>
    </row>
    <row r="29" spans="1:14" ht="18.75" x14ac:dyDescent="0.25">
      <c r="B29" s="13"/>
      <c r="C29" s="11"/>
      <c r="D29" s="37"/>
      <c r="E29" s="36"/>
      <c r="F29" s="12"/>
      <c r="G29" s="12"/>
      <c r="H29" s="12"/>
      <c r="I29" s="12"/>
      <c r="J29" s="12"/>
      <c r="K29" s="12"/>
      <c r="L29" s="12"/>
    </row>
    <row r="30" spans="1:14" ht="18.75" x14ac:dyDescent="0.25">
      <c r="B30" s="13"/>
      <c r="C30" s="11"/>
      <c r="D30" s="37"/>
      <c r="E30" s="36"/>
      <c r="F30" s="12"/>
      <c r="G30" s="12"/>
      <c r="H30" s="12"/>
      <c r="I30" s="12"/>
      <c r="J30" s="12"/>
      <c r="K30" s="12"/>
      <c r="L30" s="12"/>
    </row>
    <row r="31" spans="1:14" ht="18.75" x14ac:dyDescent="0.25">
      <c r="E31" s="36"/>
    </row>
    <row r="32" spans="1:14" ht="18.75" x14ac:dyDescent="0.25">
      <c r="E32" s="36"/>
    </row>
    <row r="33" spans="1:27" ht="18.75" x14ac:dyDescent="0.25">
      <c r="E33" s="36"/>
    </row>
    <row r="34" spans="1:27" ht="18.75" x14ac:dyDescent="0.25">
      <c r="E34" s="36"/>
    </row>
    <row r="35" spans="1:27" ht="18.75" x14ac:dyDescent="0.25">
      <c r="E35" s="36"/>
    </row>
    <row r="36" spans="1:27" ht="18.75" x14ac:dyDescent="0.25">
      <c r="E36" s="36"/>
    </row>
    <row r="37" spans="1:27" ht="18.75" x14ac:dyDescent="0.25">
      <c r="E37" s="36"/>
    </row>
    <row r="38" spans="1:27" ht="18.75" x14ac:dyDescent="0.25">
      <c r="E38" s="36"/>
    </row>
    <row r="39" spans="1:27" ht="18.75" x14ac:dyDescent="0.25">
      <c r="E39" s="36"/>
    </row>
    <row r="40" spans="1:27" ht="18.75" x14ac:dyDescent="0.25">
      <c r="E40" s="36"/>
    </row>
    <row r="41" spans="1:27" ht="18.75" x14ac:dyDescent="0.25">
      <c r="E41" s="36"/>
    </row>
    <row r="42" spans="1:27" ht="18.75" x14ac:dyDescent="0.25">
      <c r="E42" s="36"/>
    </row>
    <row r="43" spans="1:27" ht="18.75" x14ac:dyDescent="0.25">
      <c r="E43" s="36"/>
    </row>
    <row r="44" spans="1:27" s="15" customFormat="1" ht="18.75" x14ac:dyDescent="0.25">
      <c r="A44" s="1"/>
      <c r="B44" s="1"/>
      <c r="C44" s="14"/>
      <c r="D44" s="38"/>
      <c r="E44" s="36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s="15" customFormat="1" ht="18.75" x14ac:dyDescent="0.25">
      <c r="A45" s="1"/>
      <c r="B45" s="1"/>
      <c r="C45" s="14"/>
      <c r="D45" s="38"/>
      <c r="E45" s="36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s="15" customFormat="1" ht="18.75" x14ac:dyDescent="0.25">
      <c r="A46" s="1"/>
      <c r="B46" s="1"/>
      <c r="C46" s="14"/>
      <c r="D46" s="38"/>
      <c r="E46" s="36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s="15" customFormat="1" ht="18.75" x14ac:dyDescent="0.25">
      <c r="A47" s="1"/>
      <c r="B47" s="1"/>
      <c r="C47" s="14"/>
      <c r="D47" s="38"/>
      <c r="E47" s="36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s="15" customFormat="1" ht="18.75" x14ac:dyDescent="0.25">
      <c r="A48" s="1"/>
      <c r="B48" s="1"/>
      <c r="C48" s="14"/>
      <c r="D48" s="38"/>
      <c r="E48" s="36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s="15" customFormat="1" ht="18.75" x14ac:dyDescent="0.25">
      <c r="A49" s="1"/>
      <c r="B49" s="1"/>
      <c r="C49" s="14"/>
      <c r="D49" s="38"/>
      <c r="E49" s="3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s="15" customFormat="1" ht="18.75" x14ac:dyDescent="0.25">
      <c r="A50" s="1"/>
      <c r="B50" s="1"/>
      <c r="C50" s="14"/>
      <c r="D50" s="38"/>
      <c r="E50" s="3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s="15" customFormat="1" ht="18.75" x14ac:dyDescent="0.25">
      <c r="A51" s="1"/>
      <c r="B51" s="1"/>
      <c r="C51" s="14"/>
      <c r="D51" s="38"/>
      <c r="E51" s="36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s="15" customFormat="1" ht="18.75" x14ac:dyDescent="0.25">
      <c r="A52" s="1"/>
      <c r="B52" s="1"/>
      <c r="C52" s="14"/>
      <c r="D52" s="38"/>
      <c r="E52" s="36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s="15" customFormat="1" ht="18.75" x14ac:dyDescent="0.25">
      <c r="A53" s="1"/>
      <c r="B53" s="1"/>
      <c r="C53" s="14"/>
      <c r="D53" s="38"/>
      <c r="E53" s="36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s="15" customFormat="1" ht="18.75" x14ac:dyDescent="0.25">
      <c r="A54" s="1"/>
      <c r="B54" s="1"/>
      <c r="C54" s="14"/>
      <c r="D54" s="38"/>
      <c r="E54" s="36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s="15" customFormat="1" ht="18.75" x14ac:dyDescent="0.25">
      <c r="A55" s="1"/>
      <c r="B55" s="1"/>
      <c r="C55" s="14"/>
      <c r="D55" s="38"/>
      <c r="E55" s="36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s="15" customFormat="1" ht="18.75" x14ac:dyDescent="0.25">
      <c r="A56" s="1"/>
      <c r="B56" s="1"/>
      <c r="C56" s="14"/>
      <c r="D56" s="38"/>
      <c r="E56" s="36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s="15" customFormat="1" ht="18.75" x14ac:dyDescent="0.25">
      <c r="A57" s="1"/>
      <c r="B57" s="1"/>
      <c r="C57" s="14"/>
      <c r="D57" s="38"/>
      <c r="E57" s="36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s="15" customFormat="1" ht="18.75" x14ac:dyDescent="0.25">
      <c r="A58" s="1"/>
      <c r="B58" s="1"/>
      <c r="C58" s="14"/>
      <c r="D58" s="38"/>
      <c r="E58" s="36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s="15" customFormat="1" ht="18.75" x14ac:dyDescent="0.25">
      <c r="A59" s="1"/>
      <c r="B59" s="1"/>
      <c r="C59" s="14"/>
      <c r="D59" s="38"/>
      <c r="E59" s="3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s="15" customFormat="1" ht="18.75" x14ac:dyDescent="0.25">
      <c r="A60" s="1"/>
      <c r="B60" s="1"/>
      <c r="C60" s="14"/>
      <c r="D60" s="38"/>
      <c r="E60" s="36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s="15" customFormat="1" ht="18.75" x14ac:dyDescent="0.25">
      <c r="A61" s="1"/>
      <c r="B61" s="1"/>
      <c r="C61" s="14"/>
      <c r="D61" s="38"/>
      <c r="E61" s="36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s="15" customFormat="1" ht="18.75" x14ac:dyDescent="0.25">
      <c r="A62" s="1"/>
      <c r="B62" s="1"/>
      <c r="C62" s="14"/>
      <c r="D62" s="38"/>
      <c r="E62" s="36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s="15" customFormat="1" ht="18.75" x14ac:dyDescent="0.25">
      <c r="A63" s="1"/>
      <c r="B63" s="1"/>
      <c r="C63" s="14"/>
      <c r="D63" s="38"/>
      <c r="E63" s="36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s="15" customFormat="1" ht="18.75" x14ac:dyDescent="0.25">
      <c r="A64" s="1"/>
      <c r="B64" s="1"/>
      <c r="C64" s="14"/>
      <c r="D64" s="38"/>
      <c r="E64" s="36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s="15" customFormat="1" ht="18.75" x14ac:dyDescent="0.25">
      <c r="A65" s="1"/>
      <c r="B65" s="1"/>
      <c r="C65" s="14"/>
      <c r="D65" s="38"/>
      <c r="E65" s="36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s="15" customFormat="1" ht="18.75" x14ac:dyDescent="0.25">
      <c r="A66" s="1"/>
      <c r="B66" s="1"/>
      <c r="C66" s="14"/>
      <c r="D66" s="38"/>
      <c r="E66" s="36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s="15" customFormat="1" ht="18.75" x14ac:dyDescent="0.25">
      <c r="A67" s="1"/>
      <c r="B67" s="1"/>
      <c r="C67" s="14"/>
      <c r="D67" s="38"/>
      <c r="E67" s="36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15" customFormat="1" ht="18.75" x14ac:dyDescent="0.25">
      <c r="A68" s="1"/>
      <c r="B68" s="1"/>
      <c r="C68" s="14"/>
      <c r="D68" s="38"/>
      <c r="E68" s="36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s="15" customFormat="1" ht="18.75" x14ac:dyDescent="0.25">
      <c r="A69" s="1"/>
      <c r="B69" s="1"/>
      <c r="C69" s="14"/>
      <c r="D69" s="38"/>
      <c r="E69" s="36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s="15" customFormat="1" ht="18.75" x14ac:dyDescent="0.25">
      <c r="A70" s="1"/>
      <c r="B70" s="1"/>
      <c r="C70" s="14"/>
      <c r="D70" s="38"/>
      <c r="E70" s="36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s="15" customFormat="1" ht="18.75" x14ac:dyDescent="0.25">
      <c r="A71" s="1"/>
      <c r="B71" s="1"/>
      <c r="C71" s="14"/>
      <c r="D71" s="38"/>
      <c r="E71" s="36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s="15" customFormat="1" ht="18.75" x14ac:dyDescent="0.25">
      <c r="A72" s="1"/>
      <c r="B72" s="1"/>
      <c r="C72" s="14"/>
      <c r="D72" s="38"/>
      <c r="E72" s="36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15" customFormat="1" ht="18.75" x14ac:dyDescent="0.25">
      <c r="A73" s="1"/>
      <c r="B73" s="1"/>
      <c r="C73" s="14"/>
      <c r="D73" s="38"/>
      <c r="E73" s="36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s="15" customFormat="1" ht="18.75" x14ac:dyDescent="0.25">
      <c r="A74" s="1"/>
      <c r="B74" s="1"/>
      <c r="C74" s="14"/>
      <c r="D74" s="38"/>
      <c r="E74" s="36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s="15" customFormat="1" ht="18.75" x14ac:dyDescent="0.25">
      <c r="A75" s="1"/>
      <c r="B75" s="1"/>
      <c r="C75" s="14"/>
      <c r="D75" s="38"/>
      <c r="E75" s="36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s="15" customFormat="1" ht="18.75" x14ac:dyDescent="0.25">
      <c r="A76" s="1"/>
      <c r="B76" s="1"/>
      <c r="C76" s="14"/>
      <c r="D76" s="38"/>
      <c r="E76" s="36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s="15" customFormat="1" ht="18.75" x14ac:dyDescent="0.25">
      <c r="A77" s="1"/>
      <c r="B77" s="1"/>
      <c r="C77" s="14"/>
      <c r="D77" s="38"/>
      <c r="E77" s="36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s="15" customFormat="1" ht="18.75" x14ac:dyDescent="0.25">
      <c r="A78" s="1"/>
      <c r="B78" s="1"/>
      <c r="C78" s="14"/>
      <c r="D78" s="38"/>
      <c r="E78" s="36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s="15" customFormat="1" ht="18.75" x14ac:dyDescent="0.25">
      <c r="A79" s="1"/>
      <c r="B79" s="1"/>
      <c r="C79" s="14"/>
      <c r="D79" s="38"/>
      <c r="E79" s="36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s="15" customFormat="1" ht="18.75" x14ac:dyDescent="0.25">
      <c r="A80" s="1"/>
      <c r="B80" s="1"/>
      <c r="C80" s="14"/>
      <c r="D80" s="38"/>
      <c r="E80" s="36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s="15" customFormat="1" ht="18.75" x14ac:dyDescent="0.25">
      <c r="A81" s="1"/>
      <c r="B81" s="1"/>
      <c r="C81" s="14"/>
      <c r="D81" s="38"/>
      <c r="E81" s="36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s="15" customFormat="1" ht="18.75" x14ac:dyDescent="0.25">
      <c r="A82" s="1"/>
      <c r="B82" s="1"/>
      <c r="C82" s="14"/>
      <c r="D82" s="38"/>
      <c r="E82" s="36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s="15" customFormat="1" ht="18.75" x14ac:dyDescent="0.25">
      <c r="A83" s="1"/>
      <c r="B83" s="1"/>
      <c r="C83" s="14"/>
      <c r="D83" s="38"/>
      <c r="E83" s="36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s="15" customFormat="1" ht="18.75" x14ac:dyDescent="0.25">
      <c r="A84" s="1"/>
      <c r="B84" s="1"/>
      <c r="C84" s="14"/>
      <c r="D84" s="38"/>
      <c r="E84" s="36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s="15" customFormat="1" ht="18.75" x14ac:dyDescent="0.25">
      <c r="A85" s="1"/>
      <c r="B85" s="1"/>
      <c r="C85" s="14"/>
      <c r="D85" s="38"/>
      <c r="E85" s="36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s="15" customFormat="1" ht="18.75" x14ac:dyDescent="0.25">
      <c r="A86" s="1"/>
      <c r="B86" s="1"/>
      <c r="C86" s="14"/>
      <c r="D86" s="38"/>
      <c r="E86" s="36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s="15" customFormat="1" ht="18.75" x14ac:dyDescent="0.25">
      <c r="A87" s="1"/>
      <c r="B87" s="1"/>
      <c r="C87" s="14"/>
      <c r="D87" s="38"/>
      <c r="E87" s="36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s="15" customFormat="1" ht="18.75" x14ac:dyDescent="0.25">
      <c r="A88" s="1"/>
      <c r="B88" s="1"/>
      <c r="C88" s="14"/>
      <c r="D88" s="38"/>
      <c r="E88" s="36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s="15" customFormat="1" ht="18.75" x14ac:dyDescent="0.25">
      <c r="A89" s="1"/>
      <c r="B89" s="1"/>
      <c r="C89" s="14"/>
      <c r="D89" s="38"/>
      <c r="E89" s="36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s="15" customFormat="1" ht="18.75" x14ac:dyDescent="0.25">
      <c r="A90" s="1"/>
      <c r="B90" s="1"/>
      <c r="C90" s="14"/>
      <c r="D90" s="38"/>
      <c r="E90" s="36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s="15" customFormat="1" ht="18.75" x14ac:dyDescent="0.25">
      <c r="A91" s="1"/>
      <c r="B91" s="1"/>
      <c r="C91" s="14"/>
      <c r="D91" s="38"/>
      <c r="E91" s="36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s="15" customFormat="1" ht="18.75" x14ac:dyDescent="0.25">
      <c r="A92" s="1"/>
      <c r="B92" s="1"/>
      <c r="C92" s="14"/>
      <c r="D92" s="38"/>
      <c r="E92" s="36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s="15" customFormat="1" ht="18.75" x14ac:dyDescent="0.25">
      <c r="A93" s="1"/>
      <c r="B93" s="1"/>
      <c r="C93" s="14"/>
      <c r="D93" s="38"/>
      <c r="E93" s="36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s="15" customFormat="1" ht="18.75" x14ac:dyDescent="0.25">
      <c r="A94" s="1"/>
      <c r="B94" s="1"/>
      <c r="C94" s="14"/>
      <c r="D94" s="38"/>
      <c r="E94" s="36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s="15" customFormat="1" ht="18.75" x14ac:dyDescent="0.25">
      <c r="A95" s="1"/>
      <c r="B95" s="1"/>
      <c r="C95" s="14"/>
      <c r="D95" s="38"/>
      <c r="E95" s="36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s="15" customFormat="1" ht="18.75" x14ac:dyDescent="0.25">
      <c r="A96" s="1"/>
      <c r="B96" s="1"/>
      <c r="C96" s="14"/>
      <c r="D96" s="38"/>
      <c r="E96" s="36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s="15" customFormat="1" ht="18.75" x14ac:dyDescent="0.25">
      <c r="A97" s="1"/>
      <c r="B97" s="1"/>
      <c r="C97" s="14"/>
      <c r="D97" s="38"/>
      <c r="E97" s="36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s="15" customFormat="1" ht="18.75" x14ac:dyDescent="0.25">
      <c r="A98" s="1"/>
      <c r="B98" s="1"/>
      <c r="C98" s="14"/>
      <c r="D98" s="38"/>
      <c r="E98" s="36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s="15" customFormat="1" ht="18.75" x14ac:dyDescent="0.25">
      <c r="A99" s="1"/>
      <c r="B99" s="1"/>
      <c r="C99" s="14"/>
      <c r="D99" s="38"/>
      <c r="E99" s="36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s="15" customFormat="1" ht="18.75" x14ac:dyDescent="0.25">
      <c r="A100" s="1"/>
      <c r="B100" s="1"/>
      <c r="C100" s="14"/>
      <c r="D100" s="38"/>
      <c r="E100" s="36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s="15" customFormat="1" ht="18.75" x14ac:dyDescent="0.25">
      <c r="A101" s="1"/>
      <c r="B101" s="1"/>
      <c r="C101" s="14"/>
      <c r="D101" s="38"/>
      <c r="E101" s="36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s="15" customFormat="1" ht="18.75" x14ac:dyDescent="0.25">
      <c r="A102" s="1"/>
      <c r="B102" s="1"/>
      <c r="C102" s="14"/>
      <c r="D102" s="38"/>
      <c r="E102" s="36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s="15" customFormat="1" ht="18.75" x14ac:dyDescent="0.25">
      <c r="A103" s="1"/>
      <c r="B103" s="1"/>
      <c r="C103" s="14"/>
      <c r="D103" s="38"/>
      <c r="E103" s="36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s="15" customFormat="1" ht="18.75" x14ac:dyDescent="0.25">
      <c r="A104" s="1"/>
      <c r="B104" s="1"/>
      <c r="C104" s="14"/>
      <c r="D104" s="38"/>
      <c r="E104" s="36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s="15" customFormat="1" ht="18.75" x14ac:dyDescent="0.25">
      <c r="A105" s="1"/>
      <c r="B105" s="1"/>
      <c r="C105" s="14"/>
      <c r="D105" s="38"/>
      <c r="E105" s="36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s="15" customFormat="1" ht="18.75" x14ac:dyDescent="0.25">
      <c r="A106" s="1"/>
      <c r="B106" s="1"/>
      <c r="C106" s="14"/>
      <c r="D106" s="38"/>
      <c r="E106" s="36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s="15" customFormat="1" ht="18.75" x14ac:dyDescent="0.25">
      <c r="A107" s="1"/>
      <c r="B107" s="1"/>
      <c r="C107" s="14"/>
      <c r="D107" s="38"/>
      <c r="E107" s="36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s="15" customFormat="1" ht="18.75" x14ac:dyDescent="0.25">
      <c r="A108" s="1"/>
      <c r="B108" s="1"/>
      <c r="C108" s="14"/>
      <c r="D108" s="38"/>
      <c r="E108" s="36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s="15" customFormat="1" ht="18.75" x14ac:dyDescent="0.25">
      <c r="A109" s="1"/>
      <c r="B109" s="1"/>
      <c r="C109" s="14"/>
      <c r="D109" s="38"/>
      <c r="E109" s="36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s="15" customFormat="1" ht="18.75" x14ac:dyDescent="0.25">
      <c r="A110" s="1"/>
      <c r="B110" s="1"/>
      <c r="C110" s="14"/>
      <c r="D110" s="38"/>
      <c r="E110" s="36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s="15" customFormat="1" ht="18.75" x14ac:dyDescent="0.25">
      <c r="A111" s="1"/>
      <c r="B111" s="1"/>
      <c r="C111" s="14"/>
      <c r="D111" s="38"/>
      <c r="E111" s="36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s="15" customFormat="1" ht="18.75" x14ac:dyDescent="0.25">
      <c r="A112" s="1"/>
      <c r="B112" s="1"/>
      <c r="C112" s="14"/>
      <c r="D112" s="38"/>
      <c r="E112" s="36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s="15" customFormat="1" ht="18.75" x14ac:dyDescent="0.25">
      <c r="A113" s="1"/>
      <c r="B113" s="1"/>
      <c r="C113" s="14"/>
      <c r="D113" s="38"/>
      <c r="E113" s="36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s="15" customFormat="1" ht="18.75" x14ac:dyDescent="0.25">
      <c r="A114" s="1"/>
      <c r="B114" s="1"/>
      <c r="C114" s="14"/>
      <c r="D114" s="38"/>
      <c r="E114" s="36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s="15" customFormat="1" ht="18.75" x14ac:dyDescent="0.25">
      <c r="A115" s="1"/>
      <c r="B115" s="1"/>
      <c r="C115" s="14"/>
      <c r="D115" s="38"/>
      <c r="E115" s="36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s="15" customFormat="1" ht="18.75" x14ac:dyDescent="0.25">
      <c r="A116" s="1"/>
      <c r="B116" s="1"/>
      <c r="C116" s="14"/>
      <c r="D116" s="38"/>
      <c r="E116" s="36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s="15" customFormat="1" ht="18.75" x14ac:dyDescent="0.25">
      <c r="A117" s="1"/>
      <c r="B117" s="1"/>
      <c r="C117" s="14"/>
      <c r="D117" s="38"/>
      <c r="E117" s="36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s="15" customFormat="1" ht="18.75" x14ac:dyDescent="0.25">
      <c r="A118" s="1"/>
      <c r="B118" s="1"/>
      <c r="C118" s="14"/>
      <c r="D118" s="38"/>
      <c r="E118" s="36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s="15" customFormat="1" ht="18.75" x14ac:dyDescent="0.25">
      <c r="A119" s="1"/>
      <c r="B119" s="1"/>
      <c r="C119" s="14"/>
      <c r="D119" s="38"/>
      <c r="E119" s="36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s="15" customFormat="1" ht="18.75" x14ac:dyDescent="0.25">
      <c r="A120" s="1"/>
      <c r="B120" s="1"/>
      <c r="C120" s="14"/>
      <c r="D120" s="38"/>
      <c r="E120" s="36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s="15" customFormat="1" ht="18.75" x14ac:dyDescent="0.25">
      <c r="A121" s="1"/>
      <c r="B121" s="1"/>
      <c r="C121" s="14"/>
      <c r="D121" s="38"/>
      <c r="E121" s="36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s="15" customFormat="1" ht="18.75" x14ac:dyDescent="0.25">
      <c r="A122" s="1"/>
      <c r="B122" s="1"/>
      <c r="C122" s="14"/>
      <c r="D122" s="38"/>
      <c r="E122" s="36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s="15" customFormat="1" ht="18.75" x14ac:dyDescent="0.25">
      <c r="A123" s="1"/>
      <c r="B123" s="1"/>
      <c r="C123" s="14"/>
      <c r="D123" s="38"/>
      <c r="E123" s="36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s="15" customFormat="1" ht="18.75" x14ac:dyDescent="0.25">
      <c r="A124" s="1"/>
      <c r="B124" s="1"/>
      <c r="C124" s="14"/>
      <c r="D124" s="38"/>
      <c r="E124" s="36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s="15" customFormat="1" ht="18.75" x14ac:dyDescent="0.25">
      <c r="A125" s="1"/>
      <c r="B125" s="1"/>
      <c r="C125" s="14"/>
      <c r="D125" s="38"/>
      <c r="E125" s="36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s="15" customFormat="1" ht="18.75" x14ac:dyDescent="0.25">
      <c r="A126" s="1"/>
      <c r="B126" s="1"/>
      <c r="C126" s="14"/>
      <c r="D126" s="38"/>
      <c r="E126" s="36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s="15" customFormat="1" ht="18.75" x14ac:dyDescent="0.25">
      <c r="A127" s="1"/>
      <c r="B127" s="1"/>
      <c r="C127" s="14"/>
      <c r="D127" s="38"/>
      <c r="E127" s="36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s="15" customFormat="1" ht="18.75" x14ac:dyDescent="0.25">
      <c r="A128" s="1"/>
      <c r="B128" s="1"/>
      <c r="C128" s="14"/>
      <c r="D128" s="38"/>
      <c r="E128" s="36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s="15" customFormat="1" ht="18.75" x14ac:dyDescent="0.25">
      <c r="A129" s="1"/>
      <c r="B129" s="1"/>
      <c r="C129" s="14"/>
      <c r="D129" s="38"/>
      <c r="E129" s="36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s="15" customFormat="1" ht="18.75" x14ac:dyDescent="0.25">
      <c r="A130" s="1"/>
      <c r="B130" s="1"/>
      <c r="C130" s="14"/>
      <c r="D130" s="38"/>
      <c r="E130" s="36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s="15" customFormat="1" ht="18.75" x14ac:dyDescent="0.25">
      <c r="A131" s="1"/>
      <c r="B131" s="1"/>
      <c r="C131" s="14"/>
      <c r="D131" s="38"/>
      <c r="E131" s="36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s="15" customFormat="1" ht="18.75" x14ac:dyDescent="0.25">
      <c r="A132" s="1"/>
      <c r="B132" s="1"/>
      <c r="C132" s="14"/>
      <c r="D132" s="38"/>
      <c r="E132" s="36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s="15" customFormat="1" ht="18.75" x14ac:dyDescent="0.25">
      <c r="A133" s="1"/>
      <c r="B133" s="1"/>
      <c r="C133" s="14"/>
      <c r="D133" s="38"/>
      <c r="E133" s="36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s="15" customFormat="1" ht="18.75" x14ac:dyDescent="0.25">
      <c r="A134" s="1"/>
      <c r="B134" s="1"/>
      <c r="C134" s="14"/>
      <c r="D134" s="38"/>
      <c r="E134" s="36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s="15" customFormat="1" ht="18.75" x14ac:dyDescent="0.25">
      <c r="A135" s="1"/>
      <c r="B135" s="1"/>
      <c r="C135" s="14"/>
      <c r="D135" s="38"/>
      <c r="E135" s="36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s="15" customFormat="1" ht="18.75" x14ac:dyDescent="0.25">
      <c r="A136" s="1"/>
      <c r="B136" s="1"/>
      <c r="C136" s="14"/>
      <c r="D136" s="38"/>
      <c r="E136" s="36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s="15" customFormat="1" ht="18.75" x14ac:dyDescent="0.25">
      <c r="A137" s="1"/>
      <c r="B137" s="1"/>
      <c r="C137" s="14"/>
      <c r="D137" s="38"/>
      <c r="E137" s="36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s="15" customFormat="1" ht="18.75" x14ac:dyDescent="0.25">
      <c r="A138" s="1"/>
      <c r="B138" s="1"/>
      <c r="C138" s="14"/>
      <c r="D138" s="38"/>
      <c r="E138" s="36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s="15" customFormat="1" ht="18.75" x14ac:dyDescent="0.25">
      <c r="A139" s="1"/>
      <c r="B139" s="1"/>
      <c r="C139" s="14"/>
      <c r="D139" s="38"/>
      <c r="E139" s="36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s="15" customFormat="1" ht="18.75" x14ac:dyDescent="0.25">
      <c r="A140" s="1"/>
      <c r="B140" s="1"/>
      <c r="C140" s="14"/>
      <c r="D140" s="38"/>
      <c r="E140" s="36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s="15" customFormat="1" ht="18.75" x14ac:dyDescent="0.25">
      <c r="A141" s="1"/>
      <c r="B141" s="1"/>
      <c r="C141" s="14"/>
      <c r="D141" s="38"/>
      <c r="E141" s="36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s="15" customFormat="1" ht="18.75" x14ac:dyDescent="0.25">
      <c r="A142" s="1"/>
      <c r="B142" s="1"/>
      <c r="C142" s="14"/>
      <c r="D142" s="38"/>
      <c r="E142" s="36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s="15" customFormat="1" ht="18.75" x14ac:dyDescent="0.25">
      <c r="A143" s="1"/>
      <c r="B143" s="1"/>
      <c r="C143" s="14"/>
      <c r="D143" s="38"/>
      <c r="E143" s="36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s="15" customFormat="1" ht="18.75" x14ac:dyDescent="0.25">
      <c r="A144" s="1"/>
      <c r="B144" s="1"/>
      <c r="C144" s="14"/>
      <c r="D144" s="38"/>
      <c r="E144" s="36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s="15" customFormat="1" ht="18.75" x14ac:dyDescent="0.25">
      <c r="A145" s="1"/>
      <c r="B145" s="1"/>
      <c r="C145" s="14"/>
      <c r="D145" s="38"/>
      <c r="E145" s="36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s="15" customFormat="1" ht="18.75" x14ac:dyDescent="0.25">
      <c r="A146" s="1"/>
      <c r="B146" s="1"/>
      <c r="C146" s="14"/>
      <c r="D146" s="38"/>
      <c r="E146" s="36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s="15" customFormat="1" ht="18.75" x14ac:dyDescent="0.25">
      <c r="A147" s="1"/>
      <c r="B147" s="1"/>
      <c r="C147" s="14"/>
      <c r="D147" s="38"/>
      <c r="E147" s="36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s="15" customFormat="1" ht="18.75" x14ac:dyDescent="0.25">
      <c r="A148" s="1"/>
      <c r="B148" s="1"/>
      <c r="C148" s="14"/>
      <c r="D148" s="38"/>
      <c r="E148" s="36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s="15" customFormat="1" ht="18.75" x14ac:dyDescent="0.25">
      <c r="A149" s="1"/>
      <c r="B149" s="1"/>
      <c r="C149" s="14"/>
      <c r="D149" s="38"/>
      <c r="E149" s="36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s="15" customFormat="1" ht="18.75" x14ac:dyDescent="0.25">
      <c r="A150" s="1"/>
      <c r="B150" s="1"/>
      <c r="C150" s="14"/>
      <c r="D150" s="38"/>
      <c r="E150" s="36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s="15" customFormat="1" ht="18.75" x14ac:dyDescent="0.25">
      <c r="A151" s="1"/>
      <c r="B151" s="1"/>
      <c r="C151" s="14"/>
      <c r="D151" s="38"/>
      <c r="E151" s="36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s="15" customFormat="1" ht="18.75" x14ac:dyDescent="0.25">
      <c r="A152" s="1"/>
      <c r="B152" s="1"/>
      <c r="C152" s="14"/>
      <c r="D152" s="38"/>
      <c r="E152" s="36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s="15" customFormat="1" ht="18.75" x14ac:dyDescent="0.25">
      <c r="A153" s="1"/>
      <c r="B153" s="1"/>
      <c r="C153" s="14"/>
      <c r="D153" s="38"/>
      <c r="E153" s="36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s="15" customFormat="1" ht="18.75" x14ac:dyDescent="0.25">
      <c r="A154" s="1"/>
      <c r="B154" s="1"/>
      <c r="C154" s="14"/>
      <c r="D154" s="38"/>
      <c r="E154" s="36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s="15" customFormat="1" ht="18.75" x14ac:dyDescent="0.25">
      <c r="A155" s="1"/>
      <c r="B155" s="1"/>
      <c r="C155" s="14"/>
      <c r="D155" s="38"/>
      <c r="E155" s="36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s="15" customFormat="1" ht="18.75" x14ac:dyDescent="0.25">
      <c r="A156" s="1"/>
      <c r="B156" s="1"/>
      <c r="C156" s="14"/>
      <c r="D156" s="38"/>
      <c r="E156" s="36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s="15" customFormat="1" ht="18.75" x14ac:dyDescent="0.25">
      <c r="A157" s="1"/>
      <c r="B157" s="1"/>
      <c r="C157" s="14"/>
      <c r="D157" s="38"/>
      <c r="E157" s="36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15" customFormat="1" ht="18.75" x14ac:dyDescent="0.25">
      <c r="A158" s="1"/>
      <c r="B158" s="1"/>
      <c r="C158" s="14"/>
      <c r="D158" s="38"/>
      <c r="E158" s="36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s="15" customFormat="1" ht="18.75" x14ac:dyDescent="0.25">
      <c r="A159" s="1"/>
      <c r="B159" s="1"/>
      <c r="C159" s="14"/>
      <c r="D159" s="38"/>
      <c r="E159" s="36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s="15" customFormat="1" ht="18.75" x14ac:dyDescent="0.25">
      <c r="A160" s="1"/>
      <c r="B160" s="1"/>
      <c r="C160" s="14"/>
      <c r="D160" s="38"/>
      <c r="E160" s="36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s="15" customFormat="1" ht="18.75" x14ac:dyDescent="0.25">
      <c r="A161" s="1"/>
      <c r="B161" s="1"/>
      <c r="C161" s="14"/>
      <c r="D161" s="38"/>
      <c r="E161" s="36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s="15" customFormat="1" ht="18.75" x14ac:dyDescent="0.25">
      <c r="A162" s="1"/>
      <c r="B162" s="1"/>
      <c r="C162" s="14"/>
      <c r="D162" s="38"/>
      <c r="E162" s="36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s="15" customFormat="1" ht="18.75" x14ac:dyDescent="0.25">
      <c r="A163" s="1"/>
      <c r="B163" s="1"/>
      <c r="C163" s="14"/>
      <c r="D163" s="38"/>
      <c r="E163" s="36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s="15" customFormat="1" ht="18.75" x14ac:dyDescent="0.25">
      <c r="A164" s="1"/>
      <c r="B164" s="1"/>
      <c r="C164" s="14"/>
      <c r="D164" s="38"/>
      <c r="E164" s="36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s="15" customFormat="1" ht="18.75" x14ac:dyDescent="0.25">
      <c r="A165" s="1"/>
      <c r="B165" s="1"/>
      <c r="C165" s="14"/>
      <c r="D165" s="38"/>
      <c r="E165" s="36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s="15" customFormat="1" ht="18.75" x14ac:dyDescent="0.25">
      <c r="A166" s="1"/>
      <c r="B166" s="1"/>
      <c r="C166" s="14"/>
      <c r="D166" s="38"/>
      <c r="E166" s="36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s="15" customFormat="1" ht="18.75" x14ac:dyDescent="0.25">
      <c r="A167" s="1"/>
      <c r="B167" s="1"/>
      <c r="C167" s="14"/>
      <c r="D167" s="38"/>
      <c r="E167" s="36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s="15" customFormat="1" ht="18.75" x14ac:dyDescent="0.25">
      <c r="A168" s="1"/>
      <c r="B168" s="1"/>
      <c r="C168" s="14"/>
      <c r="D168" s="38"/>
      <c r="E168" s="36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s="15" customFormat="1" ht="18.75" x14ac:dyDescent="0.25">
      <c r="A169" s="1"/>
      <c r="B169" s="1"/>
      <c r="C169" s="14"/>
      <c r="D169" s="38"/>
      <c r="E169" s="36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s="15" customFormat="1" ht="18.75" x14ac:dyDescent="0.25">
      <c r="A170" s="1"/>
      <c r="B170" s="1"/>
      <c r="C170" s="14"/>
      <c r="D170" s="38"/>
      <c r="E170" s="36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s="15" customFormat="1" ht="18.75" x14ac:dyDescent="0.25">
      <c r="A171" s="1"/>
      <c r="B171" s="1"/>
      <c r="C171" s="14"/>
      <c r="D171" s="38"/>
      <c r="E171" s="36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s="15" customFormat="1" ht="18.75" x14ac:dyDescent="0.25">
      <c r="A172" s="1"/>
      <c r="B172" s="1"/>
      <c r="C172" s="14"/>
      <c r="D172" s="38"/>
      <c r="E172" s="36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s="15" customFormat="1" ht="18.75" x14ac:dyDescent="0.25">
      <c r="A173" s="1"/>
      <c r="B173" s="1"/>
      <c r="C173" s="14"/>
      <c r="D173" s="38"/>
      <c r="E173" s="36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s="15" customFormat="1" ht="18.75" x14ac:dyDescent="0.25">
      <c r="A174" s="1"/>
      <c r="B174" s="1"/>
      <c r="C174" s="14"/>
      <c r="D174" s="38"/>
      <c r="E174" s="36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s="15" customFormat="1" ht="18.75" x14ac:dyDescent="0.25">
      <c r="A175" s="1"/>
      <c r="B175" s="1"/>
      <c r="C175" s="14"/>
      <c r="D175" s="38"/>
      <c r="E175" s="36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s="15" customFormat="1" ht="18.75" x14ac:dyDescent="0.25">
      <c r="A176" s="1"/>
      <c r="B176" s="1"/>
      <c r="C176" s="14"/>
      <c r="D176" s="38"/>
      <c r="E176" s="36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s="15" customFormat="1" ht="18.75" x14ac:dyDescent="0.25">
      <c r="A177" s="1"/>
      <c r="B177" s="1"/>
      <c r="C177" s="14"/>
      <c r="D177" s="38"/>
      <c r="E177" s="36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s="15" customFormat="1" ht="18.75" x14ac:dyDescent="0.25">
      <c r="A178" s="1"/>
      <c r="B178" s="1"/>
      <c r="C178" s="14"/>
      <c r="D178" s="38"/>
      <c r="E178" s="36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s="15" customFormat="1" ht="18.75" x14ac:dyDescent="0.25">
      <c r="A179" s="1"/>
      <c r="B179" s="1"/>
      <c r="C179" s="14"/>
      <c r="D179" s="38"/>
      <c r="E179" s="36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s="15" customFormat="1" ht="18.75" x14ac:dyDescent="0.25">
      <c r="A180" s="1"/>
      <c r="B180" s="1"/>
      <c r="C180" s="14"/>
      <c r="D180" s="38"/>
      <c r="E180" s="36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s="15" customFormat="1" ht="18.75" x14ac:dyDescent="0.25">
      <c r="A181" s="1"/>
      <c r="B181" s="1"/>
      <c r="C181" s="14"/>
      <c r="D181" s="38"/>
      <c r="E181" s="36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s="15" customFormat="1" ht="18.75" x14ac:dyDescent="0.25">
      <c r="A182" s="1"/>
      <c r="B182" s="1"/>
      <c r="C182" s="14"/>
      <c r="D182" s="38"/>
      <c r="E182" s="36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s="15" customFormat="1" ht="18.75" x14ac:dyDescent="0.25">
      <c r="A183" s="1"/>
      <c r="B183" s="1"/>
      <c r="C183" s="14"/>
      <c r="D183" s="38"/>
      <c r="E183" s="36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s="15" customFormat="1" ht="18.75" x14ac:dyDescent="0.25">
      <c r="A184" s="1"/>
      <c r="B184" s="1"/>
      <c r="C184" s="14"/>
      <c r="D184" s="38"/>
      <c r="E184" s="36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s="15" customFormat="1" ht="18.75" x14ac:dyDescent="0.25">
      <c r="A185" s="1"/>
      <c r="B185" s="1"/>
      <c r="C185" s="14"/>
      <c r="D185" s="38"/>
      <c r="E185" s="36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s="15" customFormat="1" ht="18.75" x14ac:dyDescent="0.25">
      <c r="A186" s="1"/>
      <c r="B186" s="1"/>
      <c r="C186" s="14"/>
      <c r="D186" s="38"/>
      <c r="E186" s="36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s="15" customFormat="1" ht="18.75" x14ac:dyDescent="0.25">
      <c r="A187" s="1"/>
      <c r="B187" s="1"/>
      <c r="C187" s="14"/>
      <c r="D187" s="38"/>
      <c r="E187" s="36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s="15" customFormat="1" ht="18.75" x14ac:dyDescent="0.25">
      <c r="A188" s="1"/>
      <c r="B188" s="1"/>
      <c r="C188" s="14"/>
      <c r="D188" s="38"/>
      <c r="E188" s="36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s="15" customFormat="1" ht="18.75" x14ac:dyDescent="0.25">
      <c r="A189" s="1"/>
      <c r="B189" s="1"/>
      <c r="C189" s="14"/>
      <c r="D189" s="38"/>
      <c r="E189" s="36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s="15" customFormat="1" ht="18.75" x14ac:dyDescent="0.25">
      <c r="A190" s="1"/>
      <c r="B190" s="1"/>
      <c r="C190" s="14"/>
      <c r="D190" s="38"/>
      <c r="E190" s="36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s="15" customFormat="1" ht="18.75" x14ac:dyDescent="0.25">
      <c r="A191" s="1"/>
      <c r="B191" s="1"/>
      <c r="C191" s="14"/>
      <c r="D191" s="38"/>
      <c r="E191" s="36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s="15" customFormat="1" ht="18.75" x14ac:dyDescent="0.25">
      <c r="A192" s="1"/>
      <c r="B192" s="1"/>
      <c r="C192" s="14"/>
      <c r="D192" s="38"/>
      <c r="E192" s="36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s="15" customFormat="1" ht="18.75" x14ac:dyDescent="0.25">
      <c r="A193" s="1"/>
      <c r="B193" s="1"/>
      <c r="C193" s="14"/>
      <c r="D193" s="38"/>
      <c r="E193" s="36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s="15" customFormat="1" ht="18.75" x14ac:dyDescent="0.25">
      <c r="A194" s="1"/>
      <c r="B194" s="1"/>
      <c r="C194" s="14"/>
      <c r="D194" s="38"/>
      <c r="E194" s="36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s="15" customFormat="1" ht="18.75" x14ac:dyDescent="0.25">
      <c r="A195" s="1"/>
      <c r="B195" s="1"/>
      <c r="C195" s="14"/>
      <c r="D195" s="38"/>
      <c r="E195" s="36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s="15" customFormat="1" ht="18.75" x14ac:dyDescent="0.25">
      <c r="A196" s="1"/>
      <c r="B196" s="1"/>
      <c r="C196" s="14"/>
      <c r="D196" s="38"/>
      <c r="E196" s="36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s="15" customFormat="1" ht="18.75" x14ac:dyDescent="0.25">
      <c r="A197" s="1"/>
      <c r="B197" s="1"/>
      <c r="C197" s="14"/>
      <c r="D197" s="38"/>
      <c r="E197" s="36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s="15" customFormat="1" ht="18.75" x14ac:dyDescent="0.25">
      <c r="A198" s="1"/>
      <c r="B198" s="1"/>
      <c r="C198" s="14"/>
      <c r="D198" s="38"/>
      <c r="E198" s="36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s="15" customFormat="1" ht="18.75" x14ac:dyDescent="0.25">
      <c r="A199" s="1"/>
      <c r="B199" s="1"/>
      <c r="C199" s="14"/>
      <c r="D199" s="38"/>
      <c r="E199" s="36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s="15" customFormat="1" ht="18.75" x14ac:dyDescent="0.25">
      <c r="A200" s="1"/>
      <c r="B200" s="1"/>
      <c r="C200" s="14"/>
      <c r="D200" s="38"/>
      <c r="E200" s="36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s="15" customFormat="1" ht="18.75" x14ac:dyDescent="0.25">
      <c r="A201" s="1"/>
      <c r="B201" s="1"/>
      <c r="C201" s="14"/>
      <c r="D201" s="38"/>
      <c r="E201" s="36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s="15" customFormat="1" ht="18.75" x14ac:dyDescent="0.25">
      <c r="A202" s="1"/>
      <c r="B202" s="1"/>
      <c r="C202" s="14"/>
      <c r="D202" s="38"/>
      <c r="E202" s="36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s="15" customFormat="1" ht="18.75" x14ac:dyDescent="0.25">
      <c r="A203" s="1"/>
      <c r="B203" s="1"/>
      <c r="C203" s="14"/>
      <c r="D203" s="38"/>
      <c r="E203" s="36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8.75" x14ac:dyDescent="0.25">
      <c r="E204" s="36"/>
    </row>
    <row r="205" spans="1:27" ht="18.75" x14ac:dyDescent="0.25">
      <c r="E205" s="36"/>
    </row>
    <row r="206" spans="1:27" ht="18.75" x14ac:dyDescent="0.25">
      <c r="E206" s="36"/>
    </row>
    <row r="207" spans="1:27" ht="18.75" x14ac:dyDescent="0.25">
      <c r="E207" s="36"/>
    </row>
    <row r="208" spans="1:27" ht="18.75" x14ac:dyDescent="0.25">
      <c r="E208" s="36"/>
    </row>
    <row r="209" spans="1:27" ht="18.75" x14ac:dyDescent="0.25">
      <c r="E209" s="36"/>
    </row>
    <row r="210" spans="1:27" ht="18.75" x14ac:dyDescent="0.25">
      <c r="E210" s="36"/>
    </row>
    <row r="211" spans="1:27" ht="18.75" x14ac:dyDescent="0.25">
      <c r="E211" s="36"/>
      <c r="F211" s="36"/>
      <c r="G211" s="36"/>
      <c r="H211" s="36"/>
      <c r="I211" s="36"/>
      <c r="J211" s="36"/>
      <c r="K211" s="36"/>
      <c r="L211" s="36"/>
    </row>
    <row r="212" spans="1:27" ht="18.75" x14ac:dyDescent="0.25">
      <c r="E212" s="36"/>
    </row>
    <row r="213" spans="1:27" ht="18.75" x14ac:dyDescent="0.25">
      <c r="E213" s="36"/>
    </row>
    <row r="214" spans="1:27" ht="18.75" x14ac:dyDescent="0.25">
      <c r="E214" s="36"/>
    </row>
    <row r="215" spans="1:27" ht="18.75" x14ac:dyDescent="0.25">
      <c r="E215" s="36"/>
    </row>
    <row r="216" spans="1:27" ht="18.75" x14ac:dyDescent="0.25">
      <c r="E216" s="36"/>
    </row>
    <row r="217" spans="1:27" ht="18.75" x14ac:dyDescent="0.25">
      <c r="E217" s="36"/>
    </row>
    <row r="218" spans="1:27" ht="18.75" x14ac:dyDescent="0.25">
      <c r="E218" s="36"/>
    </row>
    <row r="219" spans="1:27" ht="18.75" x14ac:dyDescent="0.25">
      <c r="E219" s="36"/>
    </row>
    <row r="220" spans="1:27" s="15" customFormat="1" ht="18.75" x14ac:dyDescent="0.25">
      <c r="A220" s="1"/>
      <c r="B220" s="1"/>
      <c r="C220" s="14"/>
      <c r="D220" s="38"/>
      <c r="E220" s="36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s="15" customFormat="1" ht="18.75" x14ac:dyDescent="0.25">
      <c r="A221" s="1"/>
      <c r="B221" s="1"/>
      <c r="C221" s="14"/>
      <c r="D221" s="38"/>
      <c r="E221" s="36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s="15" customFormat="1" ht="18.75" x14ac:dyDescent="0.25">
      <c r="A222" s="1"/>
      <c r="B222" s="1"/>
      <c r="C222" s="14"/>
      <c r="D222" s="38"/>
      <c r="E222" s="36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s="15" customFormat="1" ht="18.75" x14ac:dyDescent="0.25">
      <c r="A223" s="1"/>
      <c r="B223" s="1"/>
      <c r="C223" s="14"/>
      <c r="D223" s="38"/>
      <c r="E223" s="36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s="15" customFormat="1" ht="18.75" x14ac:dyDescent="0.25">
      <c r="A224" s="1"/>
      <c r="B224" s="1"/>
      <c r="C224" s="14"/>
      <c r="D224" s="38"/>
      <c r="E224" s="36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</sheetData>
  <autoFilter ref="B2:M14" xr:uid="{00000000-0009-0000-0000-000006000000}"/>
  <pageMargins left="0.23622047244094491" right="0.23622047244094491" top="0.74803149606299213" bottom="0.74803149606299213" header="0.31496062992125984" footer="0.31496062992125984"/>
  <pageSetup paperSize="8" scale="33" orientation="landscape" r:id="rId1"/>
  <headerFooter>
    <oddHeader>&amp;LUNIVERSITE JEAN MONNET
DIRECTION DU PATRIMOINE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  <pageSetUpPr fitToPage="1"/>
  </sheetPr>
  <dimension ref="A1:X223"/>
  <sheetViews>
    <sheetView topLeftCell="L13" zoomScale="90" zoomScaleNormal="90" zoomScaleSheetLayoutView="100" workbookViewId="0">
      <selection activeCell="R20" sqref="R20"/>
    </sheetView>
  </sheetViews>
  <sheetFormatPr baseColWidth="10" defaultColWidth="9.140625" defaultRowHeight="18" x14ac:dyDescent="0.25"/>
  <cols>
    <col min="1" max="1" width="9.140625" style="1"/>
    <col min="2" max="2" width="23.140625" style="1" customWidth="1"/>
    <col min="3" max="3" width="38.140625" style="14" customWidth="1"/>
    <col min="4" max="5" width="14.42578125" style="38" customWidth="1"/>
    <col min="6" max="6" width="26.140625" style="15" customWidth="1"/>
    <col min="7" max="7" width="28" style="15" customWidth="1"/>
    <col min="8" max="8" width="26.42578125" style="15" bestFit="1" customWidth="1"/>
    <col min="9" max="10" width="24.140625" style="15" customWidth="1"/>
    <col min="11" max="11" width="47.5703125" style="15" customWidth="1"/>
    <col min="12" max="16" width="24.42578125" style="15" customWidth="1"/>
    <col min="17" max="17" width="36" style="38" customWidth="1"/>
    <col min="18" max="23" width="32" style="1" customWidth="1"/>
    <col min="24" max="24" width="31.28515625" style="1" customWidth="1"/>
    <col min="25" max="16384" width="9.140625" style="1"/>
  </cols>
  <sheetData>
    <row r="1" spans="1:24" s="18" customFormat="1" ht="54.6" customHeight="1" thickBot="1" x14ac:dyDescent="0.3">
      <c r="A1" s="43" t="s">
        <v>87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69"/>
      <c r="R1" s="69"/>
      <c r="S1" s="69"/>
      <c r="T1" s="69"/>
      <c r="U1" s="69"/>
      <c r="V1" s="69"/>
      <c r="W1" s="69"/>
      <c r="X1" s="69"/>
    </row>
    <row r="2" spans="1:24" s="18" customFormat="1" ht="30.6" customHeight="1" thickTop="1" x14ac:dyDescent="0.25">
      <c r="B2" s="22"/>
      <c r="C2" s="22"/>
      <c r="D2" s="33"/>
      <c r="E2" s="33"/>
      <c r="F2" s="26"/>
      <c r="G2" s="22"/>
      <c r="H2" s="22"/>
      <c r="I2" s="22"/>
      <c r="J2" s="22"/>
      <c r="K2" s="22"/>
      <c r="L2" s="22"/>
      <c r="M2" s="22"/>
      <c r="N2" s="22"/>
      <c r="O2" s="22"/>
      <c r="P2" s="22"/>
      <c r="Q2" s="33"/>
      <c r="R2" s="103" t="s">
        <v>122</v>
      </c>
      <c r="S2" s="104"/>
      <c r="T2" s="104"/>
      <c r="U2" s="104"/>
      <c r="V2" s="104"/>
      <c r="W2" s="105"/>
    </row>
    <row r="3" spans="1:24" ht="56.25" customHeight="1" x14ac:dyDescent="0.25">
      <c r="A3" s="39" t="s">
        <v>64</v>
      </c>
      <c r="B3" s="2" t="s">
        <v>7</v>
      </c>
      <c r="C3" s="3" t="s">
        <v>8</v>
      </c>
      <c r="D3" s="34" t="s">
        <v>63</v>
      </c>
      <c r="E3" s="34" t="s">
        <v>55</v>
      </c>
      <c r="F3" s="4" t="s">
        <v>50</v>
      </c>
      <c r="G3" s="4" t="s">
        <v>9</v>
      </c>
      <c r="H3" s="4" t="s">
        <v>10</v>
      </c>
      <c r="I3" s="4" t="s">
        <v>17</v>
      </c>
      <c r="J3" s="20" t="s">
        <v>18</v>
      </c>
      <c r="K3" s="4" t="s">
        <v>11</v>
      </c>
      <c r="L3" s="4" t="s">
        <v>19</v>
      </c>
      <c r="M3" s="20" t="s">
        <v>20</v>
      </c>
      <c r="N3" s="20" t="s">
        <v>21</v>
      </c>
      <c r="O3" s="20" t="s">
        <v>22</v>
      </c>
      <c r="P3" s="20" t="s">
        <v>23</v>
      </c>
      <c r="Q3" s="70" t="s">
        <v>24</v>
      </c>
      <c r="R3" s="52" t="s">
        <v>124</v>
      </c>
      <c r="S3" s="3" t="s">
        <v>88</v>
      </c>
      <c r="T3" s="3" t="s">
        <v>123</v>
      </c>
      <c r="U3" s="3" t="s">
        <v>125</v>
      </c>
      <c r="V3" s="3" t="s">
        <v>126</v>
      </c>
      <c r="W3" s="53" t="s">
        <v>127</v>
      </c>
    </row>
    <row r="4" spans="1:24" ht="47.25" customHeight="1" x14ac:dyDescent="0.35">
      <c r="A4" s="27">
        <v>1</v>
      </c>
      <c r="B4" s="6" t="s">
        <v>6</v>
      </c>
      <c r="C4" s="31" t="s">
        <v>15</v>
      </c>
      <c r="D4" s="30" t="s">
        <v>0</v>
      </c>
      <c r="E4" s="30" t="s">
        <v>65</v>
      </c>
      <c r="F4" s="8" t="s">
        <v>53</v>
      </c>
      <c r="G4" s="5" t="s">
        <v>48</v>
      </c>
      <c r="H4" s="40" t="s">
        <v>66</v>
      </c>
      <c r="I4" s="8">
        <v>60</v>
      </c>
      <c r="J4" s="8">
        <v>15</v>
      </c>
      <c r="K4" s="24">
        <v>45748</v>
      </c>
      <c r="L4" s="19"/>
      <c r="M4" s="21">
        <v>2025</v>
      </c>
      <c r="N4" s="21">
        <v>2025</v>
      </c>
      <c r="O4" s="21">
        <v>2025</v>
      </c>
      <c r="P4" s="21">
        <v>2025</v>
      </c>
      <c r="Q4" s="71">
        <v>2025</v>
      </c>
      <c r="R4" s="54"/>
      <c r="S4" s="7"/>
      <c r="T4" s="7"/>
      <c r="U4" s="7"/>
      <c r="V4" s="7"/>
      <c r="W4" s="55"/>
    </row>
    <row r="5" spans="1:24" ht="47.25" customHeight="1" x14ac:dyDescent="0.35">
      <c r="A5" s="27">
        <v>2</v>
      </c>
      <c r="B5" s="6" t="s">
        <v>6</v>
      </c>
      <c r="C5" s="31" t="s">
        <v>29</v>
      </c>
      <c r="D5" s="30" t="s">
        <v>56</v>
      </c>
      <c r="E5" s="30" t="s">
        <v>67</v>
      </c>
      <c r="F5" s="8" t="s">
        <v>53</v>
      </c>
      <c r="G5" s="8" t="s">
        <v>30</v>
      </c>
      <c r="H5" s="8" t="s">
        <v>31</v>
      </c>
      <c r="I5" s="8">
        <v>10</v>
      </c>
      <c r="J5" s="8">
        <v>10</v>
      </c>
      <c r="K5" s="24">
        <v>44166</v>
      </c>
      <c r="L5" s="8" t="s">
        <v>32</v>
      </c>
      <c r="M5" s="8">
        <v>2020</v>
      </c>
      <c r="N5" s="8">
        <v>2020</v>
      </c>
      <c r="O5" s="8">
        <v>2020</v>
      </c>
      <c r="P5" s="8">
        <v>2020</v>
      </c>
      <c r="Q5" s="72">
        <v>2020</v>
      </c>
      <c r="R5" s="54"/>
      <c r="S5" s="7"/>
      <c r="T5" s="7"/>
      <c r="U5" s="7"/>
      <c r="V5" s="7"/>
      <c r="W5" s="55"/>
    </row>
    <row r="6" spans="1:24" ht="47.25" customHeight="1" x14ac:dyDescent="0.35">
      <c r="A6" s="27">
        <v>3</v>
      </c>
      <c r="B6" s="6" t="s">
        <v>6</v>
      </c>
      <c r="C6" s="31" t="s">
        <v>14</v>
      </c>
      <c r="D6" s="30" t="s">
        <v>2</v>
      </c>
      <c r="E6" s="30" t="s">
        <v>68</v>
      </c>
      <c r="F6" s="8" t="s">
        <v>53</v>
      </c>
      <c r="G6" s="5" t="s">
        <v>48</v>
      </c>
      <c r="H6" s="8" t="s">
        <v>69</v>
      </c>
      <c r="I6" s="8">
        <v>160</v>
      </c>
      <c r="J6" s="8">
        <v>10</v>
      </c>
      <c r="K6" s="24">
        <v>45536</v>
      </c>
      <c r="L6" s="8"/>
      <c r="M6" s="8">
        <v>2024</v>
      </c>
      <c r="N6" s="8">
        <v>2024</v>
      </c>
      <c r="O6" s="8">
        <v>2024</v>
      </c>
      <c r="P6" s="8">
        <v>2024</v>
      </c>
      <c r="Q6" s="30">
        <v>2024</v>
      </c>
      <c r="R6" s="54"/>
      <c r="S6" s="7"/>
      <c r="T6" s="7"/>
      <c r="U6" s="7"/>
      <c r="V6" s="7"/>
      <c r="W6" s="55"/>
    </row>
    <row r="7" spans="1:24" ht="47.25" customHeight="1" x14ac:dyDescent="0.35">
      <c r="A7" s="27">
        <v>4</v>
      </c>
      <c r="B7" s="6" t="s">
        <v>6</v>
      </c>
      <c r="C7" s="31" t="s">
        <v>14</v>
      </c>
      <c r="D7" s="30" t="s">
        <v>2</v>
      </c>
      <c r="E7" s="30" t="s">
        <v>70</v>
      </c>
      <c r="F7" s="27" t="s">
        <v>52</v>
      </c>
      <c r="G7" s="8" t="s">
        <v>71</v>
      </c>
      <c r="H7" s="8" t="s">
        <v>72</v>
      </c>
      <c r="I7" s="8">
        <v>30</v>
      </c>
      <c r="J7" s="8">
        <v>60</v>
      </c>
      <c r="K7" s="41" t="s">
        <v>73</v>
      </c>
      <c r="L7" s="8" t="s">
        <v>74</v>
      </c>
      <c r="M7" s="8">
        <v>2020</v>
      </c>
      <c r="N7" s="8">
        <v>2025</v>
      </c>
      <c r="O7" s="8">
        <v>2020</v>
      </c>
      <c r="P7" s="8"/>
      <c r="Q7" s="72">
        <v>2025</v>
      </c>
      <c r="R7" s="54"/>
      <c r="S7" s="7"/>
      <c r="T7" s="7"/>
      <c r="U7" s="7"/>
      <c r="V7" s="7"/>
      <c r="W7" s="55"/>
    </row>
    <row r="8" spans="1:24" ht="87.75" customHeight="1" x14ac:dyDescent="0.35">
      <c r="A8" s="42">
        <v>5</v>
      </c>
      <c r="B8" s="16" t="s">
        <v>1</v>
      </c>
      <c r="C8" s="76" t="s">
        <v>13</v>
      </c>
      <c r="D8" s="8" t="s">
        <v>58</v>
      </c>
      <c r="E8" s="8" t="s">
        <v>57</v>
      </c>
      <c r="F8" s="8" t="s">
        <v>53</v>
      </c>
      <c r="G8" s="8" t="s">
        <v>30</v>
      </c>
      <c r="H8" s="27" t="s">
        <v>102</v>
      </c>
      <c r="I8" s="8">
        <v>100</v>
      </c>
      <c r="J8" s="8" t="s">
        <v>103</v>
      </c>
      <c r="K8" s="24">
        <v>41747</v>
      </c>
      <c r="L8" s="8" t="s">
        <v>37</v>
      </c>
      <c r="M8" s="8">
        <v>2020</v>
      </c>
      <c r="N8" s="107" t="s">
        <v>104</v>
      </c>
      <c r="O8" s="108"/>
      <c r="P8" s="108"/>
      <c r="Q8" s="109"/>
      <c r="R8" s="56"/>
      <c r="S8" s="25"/>
      <c r="T8" s="25"/>
      <c r="U8" s="25"/>
      <c r="V8" s="25"/>
      <c r="W8" s="57"/>
      <c r="X8" s="1" t="s">
        <v>101</v>
      </c>
    </row>
    <row r="9" spans="1:24" ht="47.25" customHeight="1" x14ac:dyDescent="0.35">
      <c r="A9" s="42">
        <v>6</v>
      </c>
      <c r="B9" s="16" t="s">
        <v>1</v>
      </c>
      <c r="C9" s="31" t="s">
        <v>25</v>
      </c>
      <c r="D9" s="30" t="s">
        <v>58</v>
      </c>
      <c r="E9" s="30">
        <v>108</v>
      </c>
      <c r="F9" s="8" t="s">
        <v>53</v>
      </c>
      <c r="G9" s="8" t="s">
        <v>27</v>
      </c>
      <c r="H9" s="8" t="s">
        <v>28</v>
      </c>
      <c r="I9" s="8">
        <v>20</v>
      </c>
      <c r="J9" s="8">
        <v>15</v>
      </c>
      <c r="K9" s="24">
        <v>44160</v>
      </c>
      <c r="L9" s="23" t="s">
        <v>26</v>
      </c>
      <c r="M9" s="8">
        <v>2020</v>
      </c>
      <c r="N9" s="8">
        <v>2020</v>
      </c>
      <c r="O9" s="8">
        <v>2020</v>
      </c>
      <c r="P9" s="8">
        <v>2020</v>
      </c>
      <c r="Q9" s="72">
        <v>2020</v>
      </c>
      <c r="R9" s="54"/>
      <c r="S9" s="7"/>
      <c r="T9" s="7"/>
      <c r="U9" s="7"/>
      <c r="V9" s="7"/>
      <c r="W9" s="55"/>
    </row>
    <row r="10" spans="1:24" ht="47.25" customHeight="1" x14ac:dyDescent="0.35">
      <c r="A10" s="42">
        <v>7</v>
      </c>
      <c r="B10" s="16" t="s">
        <v>41</v>
      </c>
      <c r="C10" s="32" t="s">
        <v>42</v>
      </c>
      <c r="D10" s="30" t="s">
        <v>62</v>
      </c>
      <c r="E10" s="30" t="s">
        <v>59</v>
      </c>
      <c r="F10" s="27" t="s">
        <v>54</v>
      </c>
      <c r="G10" s="8" t="s">
        <v>16</v>
      </c>
      <c r="H10" s="8" t="s">
        <v>43</v>
      </c>
      <c r="I10" s="8">
        <v>160</v>
      </c>
      <c r="J10" s="30">
        <v>30</v>
      </c>
      <c r="K10" s="24">
        <v>41883</v>
      </c>
      <c r="L10" s="30" t="s">
        <v>44</v>
      </c>
      <c r="M10" s="30">
        <v>2023</v>
      </c>
      <c r="N10" s="30">
        <v>2025</v>
      </c>
      <c r="O10" s="30">
        <v>2023</v>
      </c>
      <c r="P10" s="8">
        <v>2025</v>
      </c>
      <c r="Q10" s="72">
        <v>2025</v>
      </c>
      <c r="R10" s="58"/>
      <c r="S10" s="28"/>
      <c r="T10" s="28"/>
      <c r="U10" s="28"/>
      <c r="V10" s="29"/>
      <c r="W10" s="59"/>
    </row>
    <row r="11" spans="1:24" ht="47.25" customHeight="1" x14ac:dyDescent="0.35">
      <c r="A11" s="42">
        <v>8</v>
      </c>
      <c r="B11" s="16" t="s">
        <v>41</v>
      </c>
      <c r="C11" s="32" t="s">
        <v>42</v>
      </c>
      <c r="D11" s="30" t="s">
        <v>0</v>
      </c>
      <c r="E11" s="30"/>
      <c r="F11" s="8" t="s">
        <v>53</v>
      </c>
      <c r="G11" s="8" t="s">
        <v>16</v>
      </c>
      <c r="H11" s="8" t="s">
        <v>45</v>
      </c>
      <c r="I11" s="8">
        <v>80</v>
      </c>
      <c r="J11" s="30">
        <v>10</v>
      </c>
      <c r="K11" s="24">
        <v>41821</v>
      </c>
      <c r="L11" s="30" t="s">
        <v>46</v>
      </c>
      <c r="M11" s="30">
        <v>2021</v>
      </c>
      <c r="N11" s="30">
        <v>2025</v>
      </c>
      <c r="O11" s="30">
        <v>2021</v>
      </c>
      <c r="P11" s="8">
        <v>2025</v>
      </c>
      <c r="Q11" s="72">
        <v>2025</v>
      </c>
      <c r="R11" s="54"/>
      <c r="S11" s="7"/>
      <c r="T11" s="7"/>
      <c r="U11" s="7"/>
      <c r="V11" s="7"/>
      <c r="W11" s="55"/>
    </row>
    <row r="12" spans="1:24" ht="47.25" customHeight="1" x14ac:dyDescent="0.35">
      <c r="A12" s="42">
        <v>9</v>
      </c>
      <c r="B12" s="16" t="s">
        <v>75</v>
      </c>
      <c r="C12" s="32" t="s">
        <v>75</v>
      </c>
      <c r="D12" s="30" t="s">
        <v>0</v>
      </c>
      <c r="E12" s="30" t="s">
        <v>99</v>
      </c>
      <c r="F12" s="8" t="s">
        <v>53</v>
      </c>
      <c r="G12" s="75" t="s">
        <v>100</v>
      </c>
      <c r="H12" s="74" t="s">
        <v>98</v>
      </c>
      <c r="I12" s="8">
        <v>20</v>
      </c>
      <c r="J12" s="30">
        <v>30</v>
      </c>
      <c r="K12" s="21">
        <v>2025</v>
      </c>
      <c r="L12" s="30"/>
      <c r="M12" s="30">
        <v>2025</v>
      </c>
      <c r="N12" s="30">
        <v>2025</v>
      </c>
      <c r="O12" s="30">
        <v>2025</v>
      </c>
      <c r="P12" s="30">
        <v>2025</v>
      </c>
      <c r="Q12" s="30">
        <v>2025</v>
      </c>
      <c r="R12" s="54"/>
      <c r="S12" s="7"/>
      <c r="T12" s="7"/>
      <c r="U12" s="7"/>
      <c r="V12" s="7"/>
      <c r="W12" s="55"/>
    </row>
    <row r="13" spans="1:24" ht="47.25" customHeight="1" x14ac:dyDescent="0.35">
      <c r="A13" s="42">
        <v>10</v>
      </c>
      <c r="B13" s="16" t="s">
        <v>5</v>
      </c>
      <c r="C13" s="32" t="s">
        <v>12</v>
      </c>
      <c r="D13" s="35" t="s">
        <v>60</v>
      </c>
      <c r="E13" s="35" t="s">
        <v>61</v>
      </c>
      <c r="F13" s="8" t="s">
        <v>51</v>
      </c>
      <c r="G13" s="8" t="s">
        <v>30</v>
      </c>
      <c r="H13" s="8" t="s">
        <v>35</v>
      </c>
      <c r="I13" s="8">
        <v>40</v>
      </c>
      <c r="J13" s="8">
        <v>60</v>
      </c>
      <c r="K13" s="24">
        <v>40179</v>
      </c>
      <c r="L13" s="8" t="s">
        <v>36</v>
      </c>
      <c r="M13" s="8">
        <v>2022</v>
      </c>
      <c r="N13" s="8">
        <v>2010</v>
      </c>
      <c r="O13" s="8">
        <v>2010</v>
      </c>
      <c r="P13" s="8">
        <v>2010</v>
      </c>
      <c r="Q13" s="72">
        <v>2022</v>
      </c>
      <c r="R13" s="54"/>
      <c r="S13" s="7"/>
      <c r="T13" s="7"/>
      <c r="U13" s="7"/>
      <c r="V13" s="7"/>
      <c r="W13" s="55"/>
    </row>
    <row r="14" spans="1:24" ht="47.25" customHeight="1" x14ac:dyDescent="0.35">
      <c r="A14" s="42">
        <v>11</v>
      </c>
      <c r="B14" s="16" t="s">
        <v>5</v>
      </c>
      <c r="C14" s="32" t="s">
        <v>12</v>
      </c>
      <c r="D14" s="35" t="s">
        <v>60</v>
      </c>
      <c r="E14" s="35" t="s">
        <v>80</v>
      </c>
      <c r="F14" s="8" t="s">
        <v>53</v>
      </c>
      <c r="G14" s="8" t="s">
        <v>30</v>
      </c>
      <c r="H14" s="8" t="s">
        <v>33</v>
      </c>
      <c r="I14" s="8">
        <v>10</v>
      </c>
      <c r="J14" s="8">
        <v>10</v>
      </c>
      <c r="K14" s="24">
        <v>43739</v>
      </c>
      <c r="L14" s="8" t="s">
        <v>34</v>
      </c>
      <c r="M14" s="8">
        <v>2020</v>
      </c>
      <c r="N14" s="8">
        <v>2019</v>
      </c>
      <c r="O14" s="8">
        <v>2019</v>
      </c>
      <c r="P14" s="8">
        <v>2019</v>
      </c>
      <c r="Q14" s="72">
        <v>2019</v>
      </c>
      <c r="R14" s="54"/>
      <c r="S14" s="7"/>
      <c r="T14" s="7"/>
      <c r="U14" s="7"/>
      <c r="V14" s="7"/>
      <c r="W14" s="55"/>
    </row>
    <row r="15" spans="1:24" ht="47.25" customHeight="1" x14ac:dyDescent="0.35">
      <c r="A15" s="42">
        <v>12</v>
      </c>
      <c r="B15" s="16" t="s">
        <v>5</v>
      </c>
      <c r="C15" s="32" t="s">
        <v>12</v>
      </c>
      <c r="D15" s="35" t="s">
        <v>60</v>
      </c>
      <c r="E15" s="35" t="s">
        <v>81</v>
      </c>
      <c r="F15" s="8" t="s">
        <v>53</v>
      </c>
      <c r="G15" s="8" t="s">
        <v>82</v>
      </c>
      <c r="H15" s="8" t="s">
        <v>83</v>
      </c>
      <c r="I15" s="8">
        <v>1.4</v>
      </c>
      <c r="J15" s="8">
        <v>60</v>
      </c>
      <c r="K15" s="24">
        <v>40452</v>
      </c>
      <c r="L15" s="8">
        <v>1001904</v>
      </c>
      <c r="M15" s="8">
        <v>2020</v>
      </c>
      <c r="N15" s="8">
        <v>2010</v>
      </c>
      <c r="O15" s="8">
        <v>2010</v>
      </c>
      <c r="P15" s="8">
        <v>2010</v>
      </c>
      <c r="Q15" s="72">
        <v>2010</v>
      </c>
      <c r="R15" s="54"/>
      <c r="S15" s="7"/>
      <c r="T15" s="7"/>
      <c r="U15" s="7"/>
      <c r="V15" s="7"/>
      <c r="W15" s="55"/>
    </row>
    <row r="16" spans="1:24" ht="47.25" customHeight="1" x14ac:dyDescent="0.35">
      <c r="A16" s="42">
        <v>13</v>
      </c>
      <c r="B16" s="6" t="s">
        <v>5</v>
      </c>
      <c r="C16" s="31" t="s">
        <v>3</v>
      </c>
      <c r="D16" s="35" t="s">
        <v>60</v>
      </c>
      <c r="E16" s="35" t="s">
        <v>84</v>
      </c>
      <c r="F16" s="5" t="s">
        <v>51</v>
      </c>
      <c r="G16" s="5" t="s">
        <v>38</v>
      </c>
      <c r="H16" s="5" t="s">
        <v>39</v>
      </c>
      <c r="I16" s="5">
        <v>40</v>
      </c>
      <c r="J16" s="5">
        <v>90</v>
      </c>
      <c r="K16" s="24">
        <v>43882</v>
      </c>
      <c r="L16" s="5" t="s">
        <v>40</v>
      </c>
      <c r="M16" s="5">
        <v>2019</v>
      </c>
      <c r="N16" s="5">
        <v>2020</v>
      </c>
      <c r="O16" s="5">
        <v>2020</v>
      </c>
      <c r="P16" s="5">
        <v>2021</v>
      </c>
      <c r="Q16" s="72">
        <v>2020</v>
      </c>
      <c r="R16" s="54"/>
      <c r="S16" s="7"/>
      <c r="T16" s="7"/>
      <c r="U16" s="7"/>
      <c r="V16" s="7"/>
      <c r="W16" s="55"/>
    </row>
    <row r="17" spans="1:24" ht="39.950000000000003" customHeight="1" x14ac:dyDescent="0.35">
      <c r="A17" s="42">
        <v>14</v>
      </c>
      <c r="B17" s="6" t="s">
        <v>5</v>
      </c>
      <c r="C17" s="31" t="s">
        <v>3</v>
      </c>
      <c r="D17" s="30" t="s">
        <v>60</v>
      </c>
      <c r="E17" s="30"/>
      <c r="F17" s="8" t="s">
        <v>53</v>
      </c>
      <c r="G17" s="8" t="s">
        <v>47</v>
      </c>
      <c r="H17" s="8" t="s">
        <v>85</v>
      </c>
      <c r="I17" s="8">
        <v>6</v>
      </c>
      <c r="J17" s="8">
        <v>10</v>
      </c>
      <c r="K17" s="24">
        <v>44805</v>
      </c>
      <c r="L17" s="8" t="s">
        <v>86</v>
      </c>
      <c r="M17" s="8">
        <v>2022</v>
      </c>
      <c r="N17" s="8">
        <v>2022</v>
      </c>
      <c r="O17" s="8">
        <v>2022</v>
      </c>
      <c r="P17" s="8">
        <v>2022</v>
      </c>
      <c r="Q17" s="72">
        <v>2022</v>
      </c>
      <c r="R17" s="54"/>
      <c r="S17" s="7"/>
      <c r="T17" s="7"/>
      <c r="U17" s="7"/>
      <c r="V17" s="7"/>
      <c r="W17" s="55"/>
    </row>
    <row r="18" spans="1:24" ht="39.950000000000003" customHeight="1" thickBot="1" x14ac:dyDescent="0.3">
      <c r="A18" s="42">
        <v>15</v>
      </c>
      <c r="B18" s="6" t="s">
        <v>5</v>
      </c>
      <c r="C18" s="31" t="s">
        <v>5</v>
      </c>
      <c r="D18" s="30" t="s">
        <v>4</v>
      </c>
      <c r="E18" s="30" t="s">
        <v>59</v>
      </c>
      <c r="F18" s="8" t="s">
        <v>53</v>
      </c>
      <c r="G18" s="5" t="s">
        <v>48</v>
      </c>
      <c r="H18" s="5" t="s">
        <v>49</v>
      </c>
      <c r="I18" s="5">
        <v>20</v>
      </c>
      <c r="J18" s="5">
        <v>60</v>
      </c>
      <c r="K18" s="24">
        <v>45748</v>
      </c>
      <c r="L18" s="5"/>
      <c r="M18" s="5">
        <v>2025</v>
      </c>
      <c r="N18" s="5">
        <v>2025</v>
      </c>
      <c r="O18" s="5">
        <v>2025</v>
      </c>
      <c r="P18" s="5">
        <v>2025</v>
      </c>
      <c r="Q18" s="30">
        <v>2025</v>
      </c>
      <c r="R18" s="60"/>
      <c r="S18" s="61"/>
      <c r="T18" s="61"/>
      <c r="U18" s="61"/>
      <c r="V18" s="61"/>
      <c r="W18" s="62"/>
    </row>
    <row r="19" spans="1:24" ht="39.950000000000003" customHeight="1" thickTop="1" thickBot="1" x14ac:dyDescent="0.4">
      <c r="B19" s="17"/>
      <c r="C19" s="17"/>
      <c r="D19" s="36"/>
      <c r="E19" s="36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6"/>
      <c r="Q19" s="106"/>
      <c r="R19" s="9"/>
      <c r="S19" s="9"/>
      <c r="T19" s="9"/>
      <c r="U19" s="9"/>
      <c r="V19" s="9"/>
      <c r="W19" s="9"/>
      <c r="X19" s="85" t="s">
        <v>115</v>
      </c>
    </row>
    <row r="20" spans="1:24" ht="39.950000000000003" customHeight="1" thickBot="1" x14ac:dyDescent="0.4">
      <c r="B20" s="13"/>
      <c r="C20" s="11"/>
      <c r="D20" s="37"/>
      <c r="E20" s="36"/>
      <c r="F20" s="12"/>
      <c r="G20" s="12"/>
      <c r="H20" s="12"/>
      <c r="I20" s="12"/>
      <c r="J20" s="10"/>
      <c r="K20" s="10"/>
      <c r="L20" s="10"/>
      <c r="M20" s="10"/>
      <c r="N20" s="10"/>
      <c r="O20" s="10"/>
      <c r="P20" s="110" t="s">
        <v>105</v>
      </c>
      <c r="Q20" s="73" t="s">
        <v>107</v>
      </c>
      <c r="R20" s="65">
        <f>SUM(R4:R18)</f>
        <v>0</v>
      </c>
      <c r="S20" s="67"/>
      <c r="T20" s="65">
        <f>SUM(T4:T18)</f>
        <v>0</v>
      </c>
      <c r="U20" s="65">
        <f t="shared" ref="U20:W20" si="0">SUM(U4:U18)</f>
        <v>0</v>
      </c>
      <c r="V20" s="65">
        <f t="shared" si="0"/>
        <v>0</v>
      </c>
      <c r="W20" s="65">
        <f t="shared" si="0"/>
        <v>0</v>
      </c>
      <c r="X20" s="65">
        <f>R20+T20+U20+V20+W20</f>
        <v>0</v>
      </c>
    </row>
    <row r="21" spans="1:24" ht="39.950000000000003" customHeight="1" thickBot="1" x14ac:dyDescent="0.4">
      <c r="B21" s="13"/>
      <c r="C21" s="11"/>
      <c r="D21" s="37"/>
      <c r="E21" s="36"/>
      <c r="F21" s="12"/>
      <c r="G21" s="12"/>
      <c r="H21" s="12"/>
      <c r="I21" s="12"/>
      <c r="J21" s="10"/>
      <c r="K21" s="10"/>
      <c r="L21" s="10"/>
      <c r="M21" s="10"/>
      <c r="N21" s="10"/>
      <c r="O21" s="10"/>
      <c r="P21" s="110"/>
      <c r="Q21" s="73" t="s">
        <v>112</v>
      </c>
      <c r="R21" s="65">
        <f>R5+R7+R9+R14+R15+R16</f>
        <v>0</v>
      </c>
      <c r="S21" s="67"/>
      <c r="T21" s="65">
        <v>0</v>
      </c>
      <c r="U21" s="65">
        <f>+U5+U7+U9+U13+U15+U16</f>
        <v>0</v>
      </c>
      <c r="V21" s="65">
        <f>+V13+V15</f>
        <v>0</v>
      </c>
      <c r="W21" s="65">
        <f>+W5+W9+W14+W15+W16</f>
        <v>0</v>
      </c>
      <c r="X21" s="65">
        <f t="shared" ref="X21:X25" si="1">R21+T21+U21+V21+W21</f>
        <v>0</v>
      </c>
    </row>
    <row r="22" spans="1:24" ht="39.950000000000003" customHeight="1" thickBot="1" x14ac:dyDescent="0.4">
      <c r="B22" s="13"/>
      <c r="C22" s="11"/>
      <c r="D22" s="37"/>
      <c r="E22" s="36"/>
      <c r="F22" s="12"/>
      <c r="G22" s="12"/>
      <c r="H22" s="12"/>
      <c r="I22" s="12"/>
      <c r="J22" s="10"/>
      <c r="K22" s="10"/>
      <c r="L22" s="10"/>
      <c r="M22" s="10"/>
      <c r="N22" s="10"/>
      <c r="O22" s="10"/>
      <c r="P22" s="110"/>
      <c r="Q22" s="73" t="s">
        <v>108</v>
      </c>
      <c r="R22" s="65">
        <f>SUMIF(M$4:M$18,2021,R$4:R$18)</f>
        <v>0</v>
      </c>
      <c r="S22" s="67"/>
      <c r="T22" s="65">
        <f>SUMIF(N$4:N$18,2019,T$4:T$18)</f>
        <v>0</v>
      </c>
      <c r="U22" s="65">
        <f>SUMIF(O$4:O$18,2021,U$4:U$18)</f>
        <v>0</v>
      </c>
      <c r="V22" s="65">
        <f>SUMIF(P$4:P$18,2016,V$4:V$18)</f>
        <v>0</v>
      </c>
      <c r="W22" s="65">
        <f>SUMIF(Q$4:Q$18,2021,W$4:W$18)</f>
        <v>0</v>
      </c>
      <c r="X22" s="65">
        <f t="shared" si="1"/>
        <v>0</v>
      </c>
    </row>
    <row r="23" spans="1:24" ht="63.6" customHeight="1" thickBot="1" x14ac:dyDescent="0.4">
      <c r="B23" s="13"/>
      <c r="C23" s="11"/>
      <c r="D23" s="37"/>
      <c r="E23" s="36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0"/>
      <c r="Q23" s="73" t="s">
        <v>109</v>
      </c>
      <c r="R23" s="65">
        <f>SUMIF(M$4:M$18,2022,R$4:R$18)</f>
        <v>0</v>
      </c>
      <c r="S23" s="67"/>
      <c r="T23" s="65">
        <f>SUMIF(N$4:N$18,2020,T$4:T$18)</f>
        <v>0</v>
      </c>
      <c r="U23" s="65">
        <f>SUMIF(O$4:O$18,2022,U$4:U$18)</f>
        <v>0</v>
      </c>
      <c r="V23" s="65">
        <f>SUMIF(P$4:P$18,2017,V$4:V$18)</f>
        <v>0</v>
      </c>
      <c r="W23" s="65">
        <f>SUMIF(Q$4:Q$18,2022,W$4:W$18)</f>
        <v>0</v>
      </c>
      <c r="X23" s="65">
        <f t="shared" si="1"/>
        <v>0</v>
      </c>
    </row>
    <row r="24" spans="1:24" ht="63.95" customHeight="1" thickBot="1" x14ac:dyDescent="0.4">
      <c r="B24" s="13"/>
      <c r="C24" s="11"/>
      <c r="D24" s="37"/>
      <c r="E24" s="36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10"/>
      <c r="Q24" s="73" t="s">
        <v>110</v>
      </c>
      <c r="R24" s="65">
        <f>SUMIF(M$4:M$18,2023,R$4:R$18)</f>
        <v>0</v>
      </c>
      <c r="S24" s="68"/>
      <c r="T24" s="65">
        <f>SUMIF(N$4:N$18,2021,T$4:T$18)</f>
        <v>0</v>
      </c>
      <c r="U24" s="65">
        <f>SUMIF(O$4:O$18,2023,U$4:U$18)</f>
        <v>0</v>
      </c>
      <c r="V24" s="65">
        <f>SUMIF(P$4:P$18,2018,V$4:V$18)</f>
        <v>0</v>
      </c>
      <c r="W24" s="65">
        <f>SUMIF(Q$4:Q$18,2023,W$4:W$18)</f>
        <v>0</v>
      </c>
      <c r="X24" s="65">
        <f t="shared" si="1"/>
        <v>0</v>
      </c>
    </row>
    <row r="25" spans="1:24" ht="54" customHeight="1" thickBot="1" x14ac:dyDescent="0.4">
      <c r="B25" s="13"/>
      <c r="C25" s="11"/>
      <c r="D25" s="37"/>
      <c r="E25" s="36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11"/>
      <c r="Q25" s="73" t="s">
        <v>111</v>
      </c>
      <c r="R25" s="65">
        <f>SUMIF(M$4:M$18,2024,R$4:R$18)</f>
        <v>0</v>
      </c>
      <c r="S25" s="68"/>
      <c r="T25" s="65">
        <f>SUMIF(N$4:N$18,2022,T$4:T$18)</f>
        <v>0</v>
      </c>
      <c r="U25" s="65">
        <f>SUMIF(O$4:O$18,2024,U$4:U$18)</f>
        <v>0</v>
      </c>
      <c r="V25" s="65">
        <f>SUMIF(P$4:P$18,2019,V$4:V$18)</f>
        <v>0</v>
      </c>
      <c r="W25" s="65">
        <f>SUMIF(Q$4:Q$18,2024,W$4:W$18)</f>
        <v>0</v>
      </c>
      <c r="X25" s="65">
        <f t="shared" si="1"/>
        <v>0</v>
      </c>
    </row>
    <row r="26" spans="1:24" ht="39.950000000000003" customHeight="1" x14ac:dyDescent="0.25">
      <c r="B26" s="13"/>
      <c r="C26" s="11"/>
      <c r="D26" s="37"/>
      <c r="E26" s="36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37"/>
    </row>
    <row r="27" spans="1:24" ht="39.950000000000003" customHeight="1" x14ac:dyDescent="0.25">
      <c r="B27" s="13"/>
      <c r="C27" s="11"/>
      <c r="D27" s="37"/>
      <c r="E27" s="36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37"/>
    </row>
    <row r="28" spans="1:24" ht="39.950000000000003" customHeight="1" x14ac:dyDescent="0.25">
      <c r="B28" s="13"/>
      <c r="C28" s="11"/>
      <c r="D28" s="37"/>
      <c r="E28" s="3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37"/>
    </row>
    <row r="29" spans="1:24" ht="39.950000000000003" customHeight="1" x14ac:dyDescent="0.25">
      <c r="B29" s="13"/>
      <c r="C29" s="11"/>
      <c r="D29" s="37"/>
      <c r="E29" s="36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37"/>
    </row>
    <row r="30" spans="1:24" ht="39.950000000000003" customHeight="1" x14ac:dyDescent="0.25">
      <c r="E30" s="36"/>
      <c r="J30" s="12"/>
      <c r="K30" s="12"/>
      <c r="L30" s="12"/>
      <c r="M30" s="12"/>
      <c r="N30" s="12"/>
      <c r="O30" s="12"/>
      <c r="P30" s="12"/>
      <c r="Q30" s="37"/>
    </row>
    <row r="31" spans="1:24" ht="18.75" x14ac:dyDescent="0.25">
      <c r="E31" s="36"/>
      <c r="J31" s="12"/>
      <c r="K31" s="12"/>
      <c r="L31" s="12"/>
      <c r="M31" s="12"/>
      <c r="N31" s="12"/>
      <c r="O31" s="12"/>
      <c r="P31" s="12"/>
      <c r="Q31" s="37"/>
    </row>
    <row r="32" spans="1:24" ht="18.75" x14ac:dyDescent="0.25">
      <c r="E32" s="36"/>
      <c r="J32" s="12"/>
      <c r="K32" s="12"/>
      <c r="L32" s="12"/>
      <c r="M32" s="12"/>
      <c r="N32" s="12"/>
      <c r="O32" s="12"/>
      <c r="P32" s="12"/>
      <c r="Q32" s="37"/>
    </row>
    <row r="33" spans="5:17" ht="18.75" x14ac:dyDescent="0.25">
      <c r="E33" s="36"/>
      <c r="J33" s="12"/>
      <c r="K33" s="12"/>
      <c r="L33" s="12"/>
      <c r="M33" s="12"/>
      <c r="N33" s="12"/>
      <c r="O33" s="12"/>
      <c r="P33" s="12"/>
      <c r="Q33" s="37"/>
    </row>
    <row r="34" spans="5:17" ht="18.75" x14ac:dyDescent="0.25">
      <c r="E34" s="36"/>
      <c r="J34" s="12"/>
      <c r="K34" s="12"/>
      <c r="L34" s="12"/>
      <c r="M34" s="12"/>
      <c r="N34" s="12"/>
      <c r="O34" s="12"/>
      <c r="P34" s="12"/>
      <c r="Q34" s="37"/>
    </row>
    <row r="35" spans="5:17" ht="18.75" x14ac:dyDescent="0.25">
      <c r="E35" s="36"/>
      <c r="J35" s="12"/>
      <c r="K35" s="12"/>
      <c r="L35" s="12"/>
      <c r="M35" s="12"/>
      <c r="N35" s="12"/>
      <c r="O35" s="12"/>
      <c r="P35" s="12"/>
      <c r="Q35" s="37"/>
    </row>
    <row r="36" spans="5:17" ht="18.75" x14ac:dyDescent="0.25">
      <c r="E36" s="36"/>
      <c r="J36" s="12"/>
      <c r="K36" s="12"/>
      <c r="L36" s="12"/>
      <c r="M36" s="12"/>
      <c r="N36" s="12"/>
      <c r="O36" s="12"/>
      <c r="P36" s="12"/>
      <c r="Q36" s="37"/>
    </row>
    <row r="37" spans="5:17" ht="18.75" x14ac:dyDescent="0.25">
      <c r="E37" s="36"/>
    </row>
    <row r="38" spans="5:17" ht="18.75" x14ac:dyDescent="0.25">
      <c r="E38" s="36"/>
    </row>
    <row r="39" spans="5:17" ht="18.75" x14ac:dyDescent="0.25">
      <c r="E39" s="36"/>
    </row>
    <row r="40" spans="5:17" ht="18.75" x14ac:dyDescent="0.25">
      <c r="E40" s="36"/>
    </row>
    <row r="41" spans="5:17" ht="18.75" x14ac:dyDescent="0.25">
      <c r="E41" s="36"/>
    </row>
    <row r="42" spans="5:17" ht="18.75" x14ac:dyDescent="0.25">
      <c r="E42" s="36"/>
    </row>
    <row r="43" spans="5:17" ht="18.75" x14ac:dyDescent="0.25">
      <c r="E43" s="36"/>
    </row>
    <row r="44" spans="5:17" ht="18.75" x14ac:dyDescent="0.25">
      <c r="E44" s="36"/>
    </row>
    <row r="45" spans="5:17" ht="18.75" x14ac:dyDescent="0.25">
      <c r="E45" s="36"/>
    </row>
    <row r="46" spans="5:17" ht="18.75" x14ac:dyDescent="0.25">
      <c r="E46" s="36"/>
    </row>
    <row r="47" spans="5:17" ht="18.75" x14ac:dyDescent="0.25">
      <c r="E47" s="36"/>
    </row>
    <row r="48" spans="5:17" ht="18.75" x14ac:dyDescent="0.25">
      <c r="E48" s="36"/>
    </row>
    <row r="49" spans="5:5" ht="18.75" x14ac:dyDescent="0.25">
      <c r="E49" s="36"/>
    </row>
    <row r="50" spans="5:5" ht="18.75" x14ac:dyDescent="0.25">
      <c r="E50" s="36"/>
    </row>
    <row r="51" spans="5:5" ht="18.75" x14ac:dyDescent="0.25">
      <c r="E51" s="36"/>
    </row>
    <row r="52" spans="5:5" ht="18.75" x14ac:dyDescent="0.25">
      <c r="E52" s="36"/>
    </row>
    <row r="53" spans="5:5" ht="18.75" x14ac:dyDescent="0.25">
      <c r="E53" s="36"/>
    </row>
    <row r="54" spans="5:5" ht="18.75" x14ac:dyDescent="0.25">
      <c r="E54" s="36"/>
    </row>
    <row r="55" spans="5:5" ht="18.75" x14ac:dyDescent="0.25">
      <c r="E55" s="36"/>
    </row>
    <row r="56" spans="5:5" ht="18.75" x14ac:dyDescent="0.25">
      <c r="E56" s="36"/>
    </row>
    <row r="57" spans="5:5" ht="18.75" x14ac:dyDescent="0.25">
      <c r="E57" s="36"/>
    </row>
    <row r="58" spans="5:5" ht="18.75" x14ac:dyDescent="0.25">
      <c r="E58" s="36"/>
    </row>
    <row r="59" spans="5:5" ht="18.75" x14ac:dyDescent="0.25">
      <c r="E59" s="36"/>
    </row>
    <row r="60" spans="5:5" ht="18.75" x14ac:dyDescent="0.25">
      <c r="E60" s="36"/>
    </row>
    <row r="61" spans="5:5" ht="18.75" x14ac:dyDescent="0.25">
      <c r="E61" s="36"/>
    </row>
    <row r="62" spans="5:5" ht="18.75" x14ac:dyDescent="0.25">
      <c r="E62" s="36"/>
    </row>
    <row r="63" spans="5:5" ht="18.75" x14ac:dyDescent="0.25">
      <c r="E63" s="36"/>
    </row>
    <row r="64" spans="5:5" ht="18.75" x14ac:dyDescent="0.25">
      <c r="E64" s="36"/>
    </row>
    <row r="65" spans="5:5" ht="18.75" x14ac:dyDescent="0.25">
      <c r="E65" s="36"/>
    </row>
    <row r="66" spans="5:5" ht="18.75" x14ac:dyDescent="0.25">
      <c r="E66" s="36"/>
    </row>
    <row r="67" spans="5:5" ht="18.75" x14ac:dyDescent="0.25">
      <c r="E67" s="36"/>
    </row>
    <row r="68" spans="5:5" ht="18.75" x14ac:dyDescent="0.25">
      <c r="E68" s="36"/>
    </row>
    <row r="69" spans="5:5" ht="18.75" x14ac:dyDescent="0.25">
      <c r="E69" s="36"/>
    </row>
    <row r="70" spans="5:5" ht="18.75" x14ac:dyDescent="0.25">
      <c r="E70" s="36"/>
    </row>
    <row r="71" spans="5:5" ht="18.75" x14ac:dyDescent="0.25">
      <c r="E71" s="36"/>
    </row>
    <row r="72" spans="5:5" ht="18.75" x14ac:dyDescent="0.25">
      <c r="E72" s="36"/>
    </row>
    <row r="73" spans="5:5" ht="18.75" x14ac:dyDescent="0.25">
      <c r="E73" s="36"/>
    </row>
    <row r="74" spans="5:5" ht="18.75" x14ac:dyDescent="0.25">
      <c r="E74" s="36"/>
    </row>
    <row r="75" spans="5:5" ht="18.75" x14ac:dyDescent="0.25">
      <c r="E75" s="36"/>
    </row>
    <row r="76" spans="5:5" ht="18.75" x14ac:dyDescent="0.25">
      <c r="E76" s="36"/>
    </row>
    <row r="77" spans="5:5" ht="18.75" x14ac:dyDescent="0.25">
      <c r="E77" s="36"/>
    </row>
    <row r="78" spans="5:5" ht="18.75" x14ac:dyDescent="0.25">
      <c r="E78" s="36"/>
    </row>
    <row r="79" spans="5:5" ht="18.75" x14ac:dyDescent="0.25">
      <c r="E79" s="36"/>
    </row>
    <row r="80" spans="5:5" ht="18.75" x14ac:dyDescent="0.25">
      <c r="E80" s="36"/>
    </row>
    <row r="81" spans="5:5" ht="18.75" x14ac:dyDescent="0.25">
      <c r="E81" s="36"/>
    </row>
    <row r="82" spans="5:5" ht="18.75" x14ac:dyDescent="0.25">
      <c r="E82" s="36"/>
    </row>
    <row r="83" spans="5:5" ht="18.75" x14ac:dyDescent="0.25">
      <c r="E83" s="36"/>
    </row>
    <row r="84" spans="5:5" ht="18.75" x14ac:dyDescent="0.25">
      <c r="E84" s="36"/>
    </row>
    <row r="85" spans="5:5" ht="18.75" x14ac:dyDescent="0.25">
      <c r="E85" s="36"/>
    </row>
    <row r="86" spans="5:5" ht="18.75" x14ac:dyDescent="0.25">
      <c r="E86" s="36"/>
    </row>
    <row r="87" spans="5:5" ht="18.75" x14ac:dyDescent="0.25">
      <c r="E87" s="36"/>
    </row>
    <row r="88" spans="5:5" ht="18.75" x14ac:dyDescent="0.25">
      <c r="E88" s="36"/>
    </row>
    <row r="89" spans="5:5" ht="18.75" x14ac:dyDescent="0.25">
      <c r="E89" s="36"/>
    </row>
    <row r="90" spans="5:5" ht="18.75" x14ac:dyDescent="0.25">
      <c r="E90" s="36"/>
    </row>
    <row r="91" spans="5:5" ht="18.75" x14ac:dyDescent="0.25">
      <c r="E91" s="36"/>
    </row>
    <row r="92" spans="5:5" ht="18.75" x14ac:dyDescent="0.25">
      <c r="E92" s="36"/>
    </row>
    <row r="93" spans="5:5" ht="18.75" x14ac:dyDescent="0.25">
      <c r="E93" s="36"/>
    </row>
    <row r="94" spans="5:5" ht="18.75" x14ac:dyDescent="0.25">
      <c r="E94" s="36"/>
    </row>
    <row r="95" spans="5:5" ht="18.75" x14ac:dyDescent="0.25">
      <c r="E95" s="36"/>
    </row>
    <row r="96" spans="5:5" ht="18.75" x14ac:dyDescent="0.25">
      <c r="E96" s="36"/>
    </row>
    <row r="97" spans="5:5" ht="18.75" x14ac:dyDescent="0.25">
      <c r="E97" s="36"/>
    </row>
    <row r="98" spans="5:5" ht="18.75" x14ac:dyDescent="0.25">
      <c r="E98" s="36"/>
    </row>
    <row r="99" spans="5:5" ht="18.75" x14ac:dyDescent="0.25">
      <c r="E99" s="36"/>
    </row>
    <row r="100" spans="5:5" ht="18.75" x14ac:dyDescent="0.25">
      <c r="E100" s="36"/>
    </row>
    <row r="101" spans="5:5" ht="18.75" x14ac:dyDescent="0.25">
      <c r="E101" s="36"/>
    </row>
    <row r="102" spans="5:5" ht="18.75" x14ac:dyDescent="0.25">
      <c r="E102" s="36"/>
    </row>
    <row r="103" spans="5:5" ht="18.75" x14ac:dyDescent="0.25">
      <c r="E103" s="36"/>
    </row>
    <row r="104" spans="5:5" ht="18.75" x14ac:dyDescent="0.25">
      <c r="E104" s="36"/>
    </row>
    <row r="105" spans="5:5" ht="18.75" x14ac:dyDescent="0.25">
      <c r="E105" s="36"/>
    </row>
    <row r="106" spans="5:5" ht="18.75" x14ac:dyDescent="0.25">
      <c r="E106" s="36"/>
    </row>
    <row r="107" spans="5:5" ht="18.75" x14ac:dyDescent="0.25">
      <c r="E107" s="36"/>
    </row>
    <row r="108" spans="5:5" ht="18.75" x14ac:dyDescent="0.25">
      <c r="E108" s="36"/>
    </row>
    <row r="109" spans="5:5" ht="18.75" x14ac:dyDescent="0.25">
      <c r="E109" s="36"/>
    </row>
    <row r="110" spans="5:5" ht="18.75" x14ac:dyDescent="0.25">
      <c r="E110" s="36"/>
    </row>
    <row r="111" spans="5:5" ht="18.75" x14ac:dyDescent="0.25">
      <c r="E111" s="36"/>
    </row>
    <row r="112" spans="5:5" ht="18.75" x14ac:dyDescent="0.25">
      <c r="E112" s="36"/>
    </row>
    <row r="113" spans="5:5" ht="18.75" x14ac:dyDescent="0.25">
      <c r="E113" s="36"/>
    </row>
    <row r="114" spans="5:5" ht="18.75" x14ac:dyDescent="0.25">
      <c r="E114" s="36"/>
    </row>
    <row r="115" spans="5:5" ht="18.75" x14ac:dyDescent="0.25">
      <c r="E115" s="36"/>
    </row>
    <row r="116" spans="5:5" ht="18.75" x14ac:dyDescent="0.25">
      <c r="E116" s="36"/>
    </row>
    <row r="117" spans="5:5" ht="18.75" x14ac:dyDescent="0.25">
      <c r="E117" s="36"/>
    </row>
    <row r="118" spans="5:5" ht="18.75" x14ac:dyDescent="0.25">
      <c r="E118" s="36"/>
    </row>
    <row r="119" spans="5:5" ht="18.75" x14ac:dyDescent="0.25">
      <c r="E119" s="36"/>
    </row>
    <row r="120" spans="5:5" ht="18.75" x14ac:dyDescent="0.25">
      <c r="E120" s="36"/>
    </row>
    <row r="121" spans="5:5" ht="18.75" x14ac:dyDescent="0.25">
      <c r="E121" s="36"/>
    </row>
    <row r="122" spans="5:5" ht="18.75" x14ac:dyDescent="0.25">
      <c r="E122" s="36"/>
    </row>
    <row r="123" spans="5:5" ht="18.75" x14ac:dyDescent="0.25">
      <c r="E123" s="36"/>
    </row>
    <row r="124" spans="5:5" ht="18.75" x14ac:dyDescent="0.25">
      <c r="E124" s="36"/>
    </row>
    <row r="125" spans="5:5" ht="18.75" x14ac:dyDescent="0.25">
      <c r="E125" s="36"/>
    </row>
    <row r="126" spans="5:5" ht="18.75" x14ac:dyDescent="0.25">
      <c r="E126" s="36"/>
    </row>
    <row r="127" spans="5:5" ht="18.75" x14ac:dyDescent="0.25">
      <c r="E127" s="36"/>
    </row>
    <row r="128" spans="5:5" ht="18.75" x14ac:dyDescent="0.25">
      <c r="E128" s="36"/>
    </row>
    <row r="129" spans="5:5" ht="18.75" x14ac:dyDescent="0.25">
      <c r="E129" s="36"/>
    </row>
    <row r="130" spans="5:5" ht="18.75" x14ac:dyDescent="0.25">
      <c r="E130" s="36"/>
    </row>
    <row r="131" spans="5:5" ht="18.75" x14ac:dyDescent="0.25">
      <c r="E131" s="36"/>
    </row>
    <row r="132" spans="5:5" ht="18.75" x14ac:dyDescent="0.25">
      <c r="E132" s="36"/>
    </row>
    <row r="133" spans="5:5" ht="18.75" x14ac:dyDescent="0.25">
      <c r="E133" s="36"/>
    </row>
    <row r="134" spans="5:5" ht="18.75" x14ac:dyDescent="0.25">
      <c r="E134" s="36"/>
    </row>
    <row r="135" spans="5:5" ht="18.75" x14ac:dyDescent="0.25">
      <c r="E135" s="36"/>
    </row>
    <row r="136" spans="5:5" ht="18.75" x14ac:dyDescent="0.25">
      <c r="E136" s="36"/>
    </row>
    <row r="137" spans="5:5" ht="18.75" x14ac:dyDescent="0.25">
      <c r="E137" s="36"/>
    </row>
    <row r="138" spans="5:5" ht="18.75" x14ac:dyDescent="0.25">
      <c r="E138" s="36"/>
    </row>
    <row r="139" spans="5:5" ht="18.75" x14ac:dyDescent="0.25">
      <c r="E139" s="36"/>
    </row>
    <row r="140" spans="5:5" ht="18.75" x14ac:dyDescent="0.25">
      <c r="E140" s="36"/>
    </row>
    <row r="141" spans="5:5" ht="18.75" x14ac:dyDescent="0.25">
      <c r="E141" s="36"/>
    </row>
    <row r="142" spans="5:5" ht="18.75" x14ac:dyDescent="0.25">
      <c r="E142" s="36"/>
    </row>
    <row r="143" spans="5:5" ht="18.75" x14ac:dyDescent="0.25">
      <c r="E143" s="36"/>
    </row>
    <row r="144" spans="5:5" ht="18.75" x14ac:dyDescent="0.25">
      <c r="E144" s="36"/>
    </row>
    <row r="145" spans="5:5" ht="18.75" x14ac:dyDescent="0.25">
      <c r="E145" s="36"/>
    </row>
    <row r="146" spans="5:5" ht="18.75" x14ac:dyDescent="0.25">
      <c r="E146" s="36"/>
    </row>
    <row r="147" spans="5:5" ht="18.75" x14ac:dyDescent="0.25">
      <c r="E147" s="36"/>
    </row>
    <row r="148" spans="5:5" ht="18.75" x14ac:dyDescent="0.25">
      <c r="E148" s="36"/>
    </row>
    <row r="149" spans="5:5" ht="18.75" x14ac:dyDescent="0.25">
      <c r="E149" s="36"/>
    </row>
    <row r="150" spans="5:5" ht="18.75" x14ac:dyDescent="0.25">
      <c r="E150" s="36"/>
    </row>
    <row r="151" spans="5:5" ht="18.75" x14ac:dyDescent="0.25">
      <c r="E151" s="36"/>
    </row>
    <row r="152" spans="5:5" ht="18.75" x14ac:dyDescent="0.25">
      <c r="E152" s="36"/>
    </row>
    <row r="153" spans="5:5" ht="18.75" x14ac:dyDescent="0.25">
      <c r="E153" s="36"/>
    </row>
    <row r="154" spans="5:5" ht="18.75" x14ac:dyDescent="0.25">
      <c r="E154" s="36"/>
    </row>
    <row r="155" spans="5:5" ht="18.75" x14ac:dyDescent="0.25">
      <c r="E155" s="36"/>
    </row>
    <row r="156" spans="5:5" ht="18.75" x14ac:dyDescent="0.25">
      <c r="E156" s="36"/>
    </row>
    <row r="157" spans="5:5" ht="18.75" x14ac:dyDescent="0.25">
      <c r="E157" s="36"/>
    </row>
    <row r="158" spans="5:5" ht="18.75" x14ac:dyDescent="0.25">
      <c r="E158" s="36"/>
    </row>
    <row r="159" spans="5:5" ht="18.75" x14ac:dyDescent="0.25">
      <c r="E159" s="36"/>
    </row>
    <row r="160" spans="5:5" ht="18.75" x14ac:dyDescent="0.25">
      <c r="E160" s="36"/>
    </row>
    <row r="161" spans="5:5" ht="18.75" x14ac:dyDescent="0.25">
      <c r="E161" s="36"/>
    </row>
    <row r="162" spans="5:5" ht="18.75" x14ac:dyDescent="0.25">
      <c r="E162" s="36"/>
    </row>
    <row r="163" spans="5:5" ht="18.75" x14ac:dyDescent="0.25">
      <c r="E163" s="36"/>
    </row>
    <row r="164" spans="5:5" ht="18.75" x14ac:dyDescent="0.25">
      <c r="E164" s="36"/>
    </row>
    <row r="165" spans="5:5" ht="18.75" x14ac:dyDescent="0.25">
      <c r="E165" s="36"/>
    </row>
    <row r="166" spans="5:5" ht="18.75" x14ac:dyDescent="0.25">
      <c r="E166" s="36"/>
    </row>
    <row r="167" spans="5:5" ht="18.75" x14ac:dyDescent="0.25">
      <c r="E167" s="36"/>
    </row>
    <row r="168" spans="5:5" ht="18.75" x14ac:dyDescent="0.25">
      <c r="E168" s="36"/>
    </row>
    <row r="169" spans="5:5" ht="18.75" x14ac:dyDescent="0.25">
      <c r="E169" s="36"/>
    </row>
    <row r="170" spans="5:5" ht="18.75" x14ac:dyDescent="0.25">
      <c r="E170" s="36"/>
    </row>
    <row r="171" spans="5:5" ht="18.75" x14ac:dyDescent="0.25">
      <c r="E171" s="36"/>
    </row>
    <row r="172" spans="5:5" ht="18.75" x14ac:dyDescent="0.25">
      <c r="E172" s="36"/>
    </row>
    <row r="173" spans="5:5" ht="18.75" x14ac:dyDescent="0.25">
      <c r="E173" s="36"/>
    </row>
    <row r="174" spans="5:5" ht="18.75" x14ac:dyDescent="0.25">
      <c r="E174" s="36"/>
    </row>
    <row r="175" spans="5:5" ht="18.75" x14ac:dyDescent="0.25">
      <c r="E175" s="36"/>
    </row>
    <row r="176" spans="5:5" ht="18.75" x14ac:dyDescent="0.25">
      <c r="E176" s="36"/>
    </row>
    <row r="177" spans="5:5" ht="18.75" x14ac:dyDescent="0.25">
      <c r="E177" s="36"/>
    </row>
    <row r="178" spans="5:5" ht="18.75" x14ac:dyDescent="0.25">
      <c r="E178" s="36"/>
    </row>
    <row r="179" spans="5:5" ht="18.75" x14ac:dyDescent="0.25">
      <c r="E179" s="36"/>
    </row>
    <row r="180" spans="5:5" ht="18.75" x14ac:dyDescent="0.25">
      <c r="E180" s="36"/>
    </row>
    <row r="181" spans="5:5" ht="18.75" x14ac:dyDescent="0.25">
      <c r="E181" s="36"/>
    </row>
    <row r="182" spans="5:5" ht="18.75" x14ac:dyDescent="0.25">
      <c r="E182" s="36"/>
    </row>
    <row r="183" spans="5:5" ht="18.75" x14ac:dyDescent="0.25">
      <c r="E183" s="36"/>
    </row>
    <row r="184" spans="5:5" ht="18.75" x14ac:dyDescent="0.25">
      <c r="E184" s="36"/>
    </row>
    <row r="185" spans="5:5" ht="18.75" x14ac:dyDescent="0.25">
      <c r="E185" s="36"/>
    </row>
    <row r="186" spans="5:5" ht="18.75" x14ac:dyDescent="0.25">
      <c r="E186" s="36"/>
    </row>
    <row r="187" spans="5:5" ht="18.75" x14ac:dyDescent="0.25">
      <c r="E187" s="36"/>
    </row>
    <row r="188" spans="5:5" ht="18.75" x14ac:dyDescent="0.25">
      <c r="E188" s="36"/>
    </row>
    <row r="189" spans="5:5" ht="18.75" x14ac:dyDescent="0.25">
      <c r="E189" s="36"/>
    </row>
    <row r="190" spans="5:5" ht="18.75" x14ac:dyDescent="0.25">
      <c r="E190" s="36"/>
    </row>
    <row r="191" spans="5:5" ht="18.75" x14ac:dyDescent="0.25">
      <c r="E191" s="36"/>
    </row>
    <row r="192" spans="5:5" ht="18.75" x14ac:dyDescent="0.25">
      <c r="E192" s="36"/>
    </row>
    <row r="193" spans="5:5" ht="18.75" x14ac:dyDescent="0.25">
      <c r="E193" s="36"/>
    </row>
    <row r="194" spans="5:5" ht="18.75" x14ac:dyDescent="0.25">
      <c r="E194" s="36"/>
    </row>
    <row r="195" spans="5:5" ht="18.75" x14ac:dyDescent="0.25">
      <c r="E195" s="36"/>
    </row>
    <row r="196" spans="5:5" ht="18.75" x14ac:dyDescent="0.25">
      <c r="E196" s="36"/>
    </row>
    <row r="197" spans="5:5" ht="18.75" x14ac:dyDescent="0.25">
      <c r="E197" s="36"/>
    </row>
    <row r="198" spans="5:5" ht="18.75" x14ac:dyDescent="0.25">
      <c r="E198" s="36"/>
    </row>
    <row r="199" spans="5:5" ht="18.75" x14ac:dyDescent="0.25">
      <c r="E199" s="36"/>
    </row>
    <row r="200" spans="5:5" ht="18.75" x14ac:dyDescent="0.25">
      <c r="E200" s="36"/>
    </row>
    <row r="201" spans="5:5" ht="18.75" x14ac:dyDescent="0.25">
      <c r="E201" s="36"/>
    </row>
    <row r="202" spans="5:5" ht="18.75" x14ac:dyDescent="0.25">
      <c r="E202" s="36"/>
    </row>
    <row r="203" spans="5:5" ht="18.75" x14ac:dyDescent="0.25">
      <c r="E203" s="36"/>
    </row>
    <row r="204" spans="5:5" ht="18.75" x14ac:dyDescent="0.25">
      <c r="E204" s="36"/>
    </row>
    <row r="205" spans="5:5" ht="18.75" x14ac:dyDescent="0.25">
      <c r="E205" s="36"/>
    </row>
    <row r="206" spans="5:5" ht="18.75" x14ac:dyDescent="0.25">
      <c r="E206" s="36"/>
    </row>
    <row r="207" spans="5:5" ht="18.75" x14ac:dyDescent="0.25">
      <c r="E207" s="36"/>
    </row>
    <row r="208" spans="5:5" ht="18.75" x14ac:dyDescent="0.25">
      <c r="E208" s="36"/>
    </row>
    <row r="209" spans="5:17" ht="18.75" x14ac:dyDescent="0.25">
      <c r="E209" s="36"/>
    </row>
    <row r="210" spans="5:17" ht="18.75" x14ac:dyDescent="0.25">
      <c r="E210" s="36"/>
      <c r="F210" s="36"/>
      <c r="G210" s="36"/>
      <c r="H210" s="36"/>
      <c r="I210" s="36"/>
    </row>
    <row r="211" spans="5:17" ht="18.75" x14ac:dyDescent="0.25">
      <c r="E211" s="36"/>
    </row>
    <row r="212" spans="5:17" ht="18.75" x14ac:dyDescent="0.25">
      <c r="E212" s="36"/>
    </row>
    <row r="213" spans="5:17" ht="18.75" x14ac:dyDescent="0.25">
      <c r="E213" s="36"/>
    </row>
    <row r="214" spans="5:17" ht="18.75" x14ac:dyDescent="0.25">
      <c r="E214" s="36"/>
    </row>
    <row r="215" spans="5:17" ht="18.75" x14ac:dyDescent="0.25">
      <c r="E215" s="36"/>
    </row>
    <row r="216" spans="5:17" ht="18.75" x14ac:dyDescent="0.25">
      <c r="E216" s="36"/>
    </row>
    <row r="217" spans="5:17" ht="18.75" x14ac:dyDescent="0.25">
      <c r="E217" s="36"/>
      <c r="J217" s="36"/>
      <c r="K217" s="36"/>
      <c r="L217" s="36"/>
      <c r="M217" s="36"/>
      <c r="N217" s="36"/>
      <c r="O217" s="36"/>
      <c r="P217" s="36"/>
      <c r="Q217" s="36"/>
    </row>
    <row r="218" spans="5:17" ht="18.75" x14ac:dyDescent="0.25">
      <c r="E218" s="36"/>
    </row>
    <row r="219" spans="5:17" ht="18.75" x14ac:dyDescent="0.25">
      <c r="E219" s="36"/>
    </row>
    <row r="220" spans="5:17" ht="18.75" x14ac:dyDescent="0.25">
      <c r="E220" s="36"/>
    </row>
    <row r="221" spans="5:17" ht="18.75" x14ac:dyDescent="0.25">
      <c r="E221" s="36"/>
    </row>
    <row r="222" spans="5:17" ht="18.75" x14ac:dyDescent="0.25">
      <c r="E222" s="36"/>
    </row>
    <row r="223" spans="5:17" ht="18.75" x14ac:dyDescent="0.25">
      <c r="E223" s="36"/>
    </row>
  </sheetData>
  <autoFilter ref="B3:W14" xr:uid="{00000000-0009-0000-0000-000006000000}"/>
  <sortState xmlns:xlrd2="http://schemas.microsoft.com/office/spreadsheetml/2017/richdata2" ref="B4:Z16">
    <sortCondition ref="B4:B16"/>
    <sortCondition ref="C4:C16"/>
    <sortCondition ref="D4:D16"/>
    <sortCondition descending="1" ref="I4:I16"/>
  </sortState>
  <mergeCells count="4">
    <mergeCell ref="R2:W2"/>
    <mergeCell ref="P19:Q19"/>
    <mergeCell ref="N8:Q8"/>
    <mergeCell ref="P20:P25"/>
  </mergeCells>
  <phoneticPr fontId="13" type="noConversion"/>
  <pageMargins left="0.23622047244094491" right="0.23622047244094491" top="0.74803149606299213" bottom="0.74803149606299213" header="0.31496062992125984" footer="0.31496062992125984"/>
  <pageSetup paperSize="8" scale="33" orientation="landscape" r:id="rId1"/>
  <headerFooter>
    <oddHeader>&amp;LUNIVERSITE JEAN MONNET
DIRECTION DU PATRIMOINE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1471-6DE0-426A-A327-E8E8CF4DDA9E}">
  <sheetPr>
    <tabColor rgb="FFFFC000"/>
    <pageSetUpPr fitToPage="1"/>
  </sheetPr>
  <dimension ref="A1:T224"/>
  <sheetViews>
    <sheetView showZeros="0" topLeftCell="L9" zoomScale="90" zoomScaleNormal="90" zoomScaleSheetLayoutView="100" workbookViewId="0">
      <selection activeCell="R20" sqref="R20"/>
    </sheetView>
  </sheetViews>
  <sheetFormatPr baseColWidth="10" defaultColWidth="9.140625" defaultRowHeight="18" x14ac:dyDescent="0.25"/>
  <cols>
    <col min="1" max="1" width="9.140625" style="1"/>
    <col min="2" max="2" width="23.140625" style="1" customWidth="1"/>
    <col min="3" max="3" width="38.140625" style="14" customWidth="1"/>
    <col min="4" max="5" width="14.42578125" style="38" customWidth="1"/>
    <col min="6" max="6" width="26.140625" style="15" customWidth="1"/>
    <col min="7" max="7" width="28" style="15" customWidth="1"/>
    <col min="8" max="8" width="26.42578125" style="15" bestFit="1" customWidth="1"/>
    <col min="9" max="10" width="24.140625" style="15" customWidth="1"/>
    <col min="11" max="11" width="47.5703125" style="15" customWidth="1"/>
    <col min="12" max="16" width="24.42578125" style="15" customWidth="1"/>
    <col min="17" max="17" width="36" style="38" customWidth="1"/>
    <col min="18" max="18" width="32" style="1" customWidth="1"/>
    <col min="19" max="19" width="33.28515625" style="1" customWidth="1"/>
    <col min="20" max="20" width="29.140625" style="1" customWidth="1"/>
    <col min="21" max="16384" width="9.140625" style="1"/>
  </cols>
  <sheetData>
    <row r="1" spans="1:20" s="18" customFormat="1" ht="54.6" customHeight="1" x14ac:dyDescent="0.25">
      <c r="A1" s="43" t="s">
        <v>87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69"/>
      <c r="R1" s="69"/>
      <c r="S1" s="69"/>
      <c r="T1" s="69"/>
    </row>
    <row r="2" spans="1:20" s="18" customFormat="1" ht="30.6" customHeight="1" thickBot="1" x14ac:dyDescent="0.3">
      <c r="B2" s="26"/>
      <c r="C2" s="26"/>
      <c r="D2" s="33"/>
      <c r="E2" s="33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33"/>
      <c r="R2" s="112" t="s">
        <v>121</v>
      </c>
      <c r="S2" s="112"/>
      <c r="T2" s="112"/>
    </row>
    <row r="3" spans="1:20" ht="56.25" customHeight="1" thickTop="1" x14ac:dyDescent="0.25">
      <c r="A3" s="39" t="s">
        <v>64</v>
      </c>
      <c r="B3" s="2" t="s">
        <v>7</v>
      </c>
      <c r="C3" s="3" t="s">
        <v>8</v>
      </c>
      <c r="D3" s="34" t="s">
        <v>63</v>
      </c>
      <c r="E3" s="34" t="s">
        <v>55</v>
      </c>
      <c r="F3" s="4" t="s">
        <v>50</v>
      </c>
      <c r="G3" s="4" t="s">
        <v>9</v>
      </c>
      <c r="H3" s="4" t="s">
        <v>10</v>
      </c>
      <c r="I3" s="4" t="s">
        <v>17</v>
      </c>
      <c r="J3" s="20" t="s">
        <v>18</v>
      </c>
      <c r="K3" s="4" t="s">
        <v>11</v>
      </c>
      <c r="L3" s="4" t="s">
        <v>19</v>
      </c>
      <c r="M3" s="20" t="s">
        <v>20</v>
      </c>
      <c r="N3" s="20" t="s">
        <v>21</v>
      </c>
      <c r="O3" s="20" t="s">
        <v>22</v>
      </c>
      <c r="P3" s="20" t="s">
        <v>23</v>
      </c>
      <c r="Q3" s="70" t="s">
        <v>24</v>
      </c>
      <c r="R3" s="80" t="s">
        <v>113</v>
      </c>
      <c r="S3" s="81" t="s">
        <v>9</v>
      </c>
      <c r="T3" s="81" t="s">
        <v>10</v>
      </c>
    </row>
    <row r="4" spans="1:20" ht="47.25" customHeight="1" x14ac:dyDescent="0.35">
      <c r="A4" s="27">
        <v>1</v>
      </c>
      <c r="B4" s="6" t="s">
        <v>6</v>
      </c>
      <c r="C4" s="31" t="s">
        <v>15</v>
      </c>
      <c r="D4" s="30" t="s">
        <v>0</v>
      </c>
      <c r="E4" s="30" t="s">
        <v>65</v>
      </c>
      <c r="F4" s="8" t="s">
        <v>53</v>
      </c>
      <c r="G4" s="5" t="s">
        <v>48</v>
      </c>
      <c r="H4" s="40" t="s">
        <v>66</v>
      </c>
      <c r="I4" s="8">
        <v>60</v>
      </c>
      <c r="J4" s="8">
        <v>15</v>
      </c>
      <c r="K4" s="24">
        <v>45748</v>
      </c>
      <c r="L4" s="19"/>
      <c r="M4" s="21">
        <v>2025</v>
      </c>
      <c r="N4" s="21">
        <v>2025</v>
      </c>
      <c r="O4" s="21">
        <v>2025</v>
      </c>
      <c r="P4" s="21">
        <v>2025</v>
      </c>
      <c r="Q4" s="79">
        <v>2025</v>
      </c>
      <c r="R4" s="82"/>
      <c r="S4" s="55"/>
      <c r="T4" s="55"/>
    </row>
    <row r="5" spans="1:20" ht="47.25" customHeight="1" x14ac:dyDescent="0.35">
      <c r="A5" s="27">
        <v>2</v>
      </c>
      <c r="B5" s="6" t="s">
        <v>6</v>
      </c>
      <c r="C5" s="31" t="s">
        <v>29</v>
      </c>
      <c r="D5" s="30" t="s">
        <v>56</v>
      </c>
      <c r="E5" s="30" t="s">
        <v>67</v>
      </c>
      <c r="F5" s="8" t="s">
        <v>53</v>
      </c>
      <c r="G5" s="8" t="s">
        <v>30</v>
      </c>
      <c r="H5" s="8" t="s">
        <v>31</v>
      </c>
      <c r="I5" s="8">
        <v>10</v>
      </c>
      <c r="J5" s="8">
        <v>10</v>
      </c>
      <c r="K5" s="24">
        <v>44166</v>
      </c>
      <c r="L5" s="8" t="s">
        <v>32</v>
      </c>
      <c r="M5" s="8">
        <v>2020</v>
      </c>
      <c r="N5" s="8">
        <v>2020</v>
      </c>
      <c r="O5" s="8">
        <v>2020</v>
      </c>
      <c r="P5" s="8">
        <v>2020</v>
      </c>
      <c r="Q5" s="72">
        <v>2020</v>
      </c>
      <c r="R5" s="82"/>
      <c r="S5" s="55"/>
      <c r="T5" s="55"/>
    </row>
    <row r="6" spans="1:20" ht="47.25" customHeight="1" x14ac:dyDescent="0.35">
      <c r="A6" s="27">
        <v>3</v>
      </c>
      <c r="B6" s="6" t="s">
        <v>6</v>
      </c>
      <c r="C6" s="31" t="s">
        <v>14</v>
      </c>
      <c r="D6" s="30" t="s">
        <v>2</v>
      </c>
      <c r="E6" s="30" t="s">
        <v>68</v>
      </c>
      <c r="F6" s="8" t="s">
        <v>53</v>
      </c>
      <c r="G6" s="5" t="s">
        <v>48</v>
      </c>
      <c r="H6" s="8" t="s">
        <v>69</v>
      </c>
      <c r="I6" s="8">
        <v>160</v>
      </c>
      <c r="J6" s="8">
        <v>10</v>
      </c>
      <c r="K6" s="24">
        <v>45536</v>
      </c>
      <c r="L6" s="8"/>
      <c r="M6" s="8">
        <v>2024</v>
      </c>
      <c r="N6" s="8">
        <v>2024</v>
      </c>
      <c r="O6" s="8">
        <v>2024</v>
      </c>
      <c r="P6" s="8">
        <v>2024</v>
      </c>
      <c r="Q6" s="72">
        <v>2024</v>
      </c>
      <c r="R6" s="82"/>
      <c r="S6" s="55"/>
      <c r="T6" s="55"/>
    </row>
    <row r="7" spans="1:20" ht="47.25" customHeight="1" x14ac:dyDescent="0.35">
      <c r="A7" s="27">
        <v>4</v>
      </c>
      <c r="B7" s="6" t="s">
        <v>6</v>
      </c>
      <c r="C7" s="31" t="s">
        <v>14</v>
      </c>
      <c r="D7" s="30" t="s">
        <v>2</v>
      </c>
      <c r="E7" s="30" t="s">
        <v>70</v>
      </c>
      <c r="F7" s="27" t="s">
        <v>52</v>
      </c>
      <c r="G7" s="8" t="s">
        <v>71</v>
      </c>
      <c r="H7" s="8" t="s">
        <v>72</v>
      </c>
      <c r="I7" s="8">
        <v>30</v>
      </c>
      <c r="J7" s="8">
        <v>60</v>
      </c>
      <c r="K7" s="41" t="s">
        <v>73</v>
      </c>
      <c r="L7" s="8" t="s">
        <v>74</v>
      </c>
      <c r="M7" s="8">
        <v>2020</v>
      </c>
      <c r="N7" s="8">
        <v>2025</v>
      </c>
      <c r="O7" s="8">
        <v>2020</v>
      </c>
      <c r="P7" s="8"/>
      <c r="Q7" s="72">
        <v>2025</v>
      </c>
      <c r="R7" s="82"/>
      <c r="S7" s="55"/>
      <c r="T7" s="55"/>
    </row>
    <row r="8" spans="1:20" ht="87.75" customHeight="1" x14ac:dyDescent="0.35">
      <c r="A8" s="42">
        <v>5</v>
      </c>
      <c r="B8" s="16" t="s">
        <v>1</v>
      </c>
      <c r="C8" s="76" t="s">
        <v>13</v>
      </c>
      <c r="D8" s="8" t="s">
        <v>58</v>
      </c>
      <c r="E8" s="8" t="s">
        <v>57</v>
      </c>
      <c r="F8" s="8" t="s">
        <v>53</v>
      </c>
      <c r="G8" s="8" t="s">
        <v>30</v>
      </c>
      <c r="H8" s="27" t="s">
        <v>102</v>
      </c>
      <c r="I8" s="8">
        <v>100</v>
      </c>
      <c r="J8" s="8" t="s">
        <v>103</v>
      </c>
      <c r="K8" s="24">
        <v>41747</v>
      </c>
      <c r="L8" s="8" t="s">
        <v>37</v>
      </c>
      <c r="M8" s="8">
        <v>2020</v>
      </c>
      <c r="N8" s="107" t="s">
        <v>104</v>
      </c>
      <c r="O8" s="108"/>
      <c r="P8" s="108"/>
      <c r="Q8" s="108"/>
      <c r="R8" s="64"/>
      <c r="S8" s="57"/>
      <c r="T8" s="57"/>
    </row>
    <row r="9" spans="1:20" ht="47.25" customHeight="1" x14ac:dyDescent="0.35">
      <c r="A9" s="42">
        <v>6</v>
      </c>
      <c r="B9" s="16" t="s">
        <v>1</v>
      </c>
      <c r="C9" s="31" t="s">
        <v>25</v>
      </c>
      <c r="D9" s="30" t="s">
        <v>58</v>
      </c>
      <c r="E9" s="30">
        <v>108</v>
      </c>
      <c r="F9" s="8" t="s">
        <v>53</v>
      </c>
      <c r="G9" s="8" t="s">
        <v>27</v>
      </c>
      <c r="H9" s="8" t="s">
        <v>28</v>
      </c>
      <c r="I9" s="8">
        <v>20</v>
      </c>
      <c r="J9" s="8">
        <v>15</v>
      </c>
      <c r="K9" s="24">
        <v>44160</v>
      </c>
      <c r="L9" s="23" t="s">
        <v>26</v>
      </c>
      <c r="M9" s="8">
        <v>2020</v>
      </c>
      <c r="N9" s="8">
        <v>2020</v>
      </c>
      <c r="O9" s="8">
        <v>2020</v>
      </c>
      <c r="P9" s="8">
        <v>2020</v>
      </c>
      <c r="Q9" s="72">
        <v>2020</v>
      </c>
      <c r="R9" s="82"/>
      <c r="S9" s="55"/>
      <c r="T9" s="55"/>
    </row>
    <row r="10" spans="1:20" ht="47.25" customHeight="1" x14ac:dyDescent="0.35">
      <c r="A10" s="42">
        <v>7</v>
      </c>
      <c r="B10" s="16" t="s">
        <v>41</v>
      </c>
      <c r="C10" s="32" t="s">
        <v>42</v>
      </c>
      <c r="D10" s="30" t="s">
        <v>62</v>
      </c>
      <c r="E10" s="30" t="s">
        <v>59</v>
      </c>
      <c r="F10" s="27" t="s">
        <v>54</v>
      </c>
      <c r="G10" s="8" t="s">
        <v>16</v>
      </c>
      <c r="H10" s="8" t="s">
        <v>43</v>
      </c>
      <c r="I10" s="8">
        <v>160</v>
      </c>
      <c r="J10" s="30">
        <v>30</v>
      </c>
      <c r="K10" s="24">
        <v>41883</v>
      </c>
      <c r="L10" s="30" t="s">
        <v>44</v>
      </c>
      <c r="M10" s="30">
        <v>2023</v>
      </c>
      <c r="N10" s="30">
        <v>2025</v>
      </c>
      <c r="O10" s="30">
        <v>2023</v>
      </c>
      <c r="P10" s="8">
        <v>2025</v>
      </c>
      <c r="Q10" s="72">
        <v>2025</v>
      </c>
      <c r="R10" s="83"/>
      <c r="S10" s="59"/>
      <c r="T10" s="59"/>
    </row>
    <row r="11" spans="1:20" ht="47.25" customHeight="1" x14ac:dyDescent="0.35">
      <c r="A11" s="42">
        <v>8</v>
      </c>
      <c r="B11" s="16" t="s">
        <v>41</v>
      </c>
      <c r="C11" s="32" t="s">
        <v>42</v>
      </c>
      <c r="D11" s="30" t="s">
        <v>0</v>
      </c>
      <c r="E11" s="30"/>
      <c r="F11" s="8" t="s">
        <v>53</v>
      </c>
      <c r="G11" s="8" t="s">
        <v>16</v>
      </c>
      <c r="H11" s="8" t="s">
        <v>45</v>
      </c>
      <c r="I11" s="8">
        <v>80</v>
      </c>
      <c r="J11" s="30">
        <v>10</v>
      </c>
      <c r="K11" s="24">
        <v>41821</v>
      </c>
      <c r="L11" s="30" t="s">
        <v>46</v>
      </c>
      <c r="M11" s="30">
        <v>2021</v>
      </c>
      <c r="N11" s="30">
        <v>2025</v>
      </c>
      <c r="O11" s="30">
        <v>2021</v>
      </c>
      <c r="P11" s="8">
        <v>2025</v>
      </c>
      <c r="Q11" s="72">
        <v>2025</v>
      </c>
      <c r="R11" s="82"/>
      <c r="S11" s="55"/>
      <c r="T11" s="55"/>
    </row>
    <row r="12" spans="1:20" ht="47.25" customHeight="1" x14ac:dyDescent="0.35">
      <c r="A12" s="42">
        <v>9</v>
      </c>
      <c r="B12" s="16" t="s">
        <v>75</v>
      </c>
      <c r="C12" s="32" t="s">
        <v>75</v>
      </c>
      <c r="D12" s="30" t="s">
        <v>0</v>
      </c>
      <c r="E12" s="30" t="s">
        <v>99</v>
      </c>
      <c r="F12" s="8" t="s">
        <v>53</v>
      </c>
      <c r="G12" s="75" t="s">
        <v>100</v>
      </c>
      <c r="H12" s="74" t="s">
        <v>98</v>
      </c>
      <c r="I12" s="8">
        <v>20</v>
      </c>
      <c r="J12" s="30">
        <v>30</v>
      </c>
      <c r="K12" s="21">
        <v>2025</v>
      </c>
      <c r="L12" s="30"/>
      <c r="M12" s="30">
        <v>2025</v>
      </c>
      <c r="N12" s="30">
        <v>2025</v>
      </c>
      <c r="O12" s="30">
        <v>2025</v>
      </c>
      <c r="P12" s="30">
        <v>2025</v>
      </c>
      <c r="Q12" s="72">
        <v>2025</v>
      </c>
      <c r="R12" s="82"/>
      <c r="S12" s="55"/>
      <c r="T12" s="55"/>
    </row>
    <row r="13" spans="1:20" ht="47.25" customHeight="1" x14ac:dyDescent="0.35">
      <c r="A13" s="42">
        <v>10</v>
      </c>
      <c r="B13" s="16" t="s">
        <v>5</v>
      </c>
      <c r="C13" s="32" t="s">
        <v>12</v>
      </c>
      <c r="D13" s="35" t="s">
        <v>60</v>
      </c>
      <c r="E13" s="35" t="s">
        <v>61</v>
      </c>
      <c r="F13" s="8" t="s">
        <v>51</v>
      </c>
      <c r="G13" s="8" t="s">
        <v>30</v>
      </c>
      <c r="H13" s="8" t="s">
        <v>35</v>
      </c>
      <c r="I13" s="8">
        <v>40</v>
      </c>
      <c r="J13" s="8">
        <v>60</v>
      </c>
      <c r="K13" s="24">
        <v>40179</v>
      </c>
      <c r="L13" s="8" t="s">
        <v>36</v>
      </c>
      <c r="M13" s="8">
        <v>2022</v>
      </c>
      <c r="N13" s="8">
        <v>2010</v>
      </c>
      <c r="O13" s="8">
        <v>2010</v>
      </c>
      <c r="P13" s="8">
        <v>2010</v>
      </c>
      <c r="Q13" s="72">
        <v>2022</v>
      </c>
      <c r="R13" s="82"/>
      <c r="S13" s="55"/>
      <c r="T13" s="55"/>
    </row>
    <row r="14" spans="1:20" ht="47.25" customHeight="1" x14ac:dyDescent="0.35">
      <c r="A14" s="42">
        <v>11</v>
      </c>
      <c r="B14" s="16" t="s">
        <v>5</v>
      </c>
      <c r="C14" s="32" t="s">
        <v>12</v>
      </c>
      <c r="D14" s="35" t="s">
        <v>60</v>
      </c>
      <c r="E14" s="35" t="s">
        <v>80</v>
      </c>
      <c r="F14" s="8" t="s">
        <v>53</v>
      </c>
      <c r="G14" s="8" t="s">
        <v>30</v>
      </c>
      <c r="H14" s="8" t="s">
        <v>33</v>
      </c>
      <c r="I14" s="8">
        <v>10</v>
      </c>
      <c r="J14" s="8">
        <v>10</v>
      </c>
      <c r="K14" s="24">
        <v>43739</v>
      </c>
      <c r="L14" s="8" t="s">
        <v>34</v>
      </c>
      <c r="M14" s="8">
        <v>2020</v>
      </c>
      <c r="N14" s="8">
        <v>2019</v>
      </c>
      <c r="O14" s="8">
        <v>2019</v>
      </c>
      <c r="P14" s="8">
        <v>2019</v>
      </c>
      <c r="Q14" s="72">
        <v>2019</v>
      </c>
      <c r="R14" s="82"/>
      <c r="S14" s="55"/>
      <c r="T14" s="55"/>
    </row>
    <row r="15" spans="1:20" ht="47.25" customHeight="1" x14ac:dyDescent="0.35">
      <c r="A15" s="42">
        <v>12</v>
      </c>
      <c r="B15" s="16" t="s">
        <v>5</v>
      </c>
      <c r="C15" s="32" t="s">
        <v>12</v>
      </c>
      <c r="D15" s="35" t="s">
        <v>60</v>
      </c>
      <c r="E15" s="35" t="s">
        <v>81</v>
      </c>
      <c r="F15" s="8" t="s">
        <v>53</v>
      </c>
      <c r="G15" s="8" t="s">
        <v>82</v>
      </c>
      <c r="H15" s="8" t="s">
        <v>83</v>
      </c>
      <c r="I15" s="8">
        <v>1.4</v>
      </c>
      <c r="J15" s="8">
        <v>60</v>
      </c>
      <c r="K15" s="24">
        <v>40452</v>
      </c>
      <c r="L15" s="8">
        <v>1001904</v>
      </c>
      <c r="M15" s="8">
        <v>2020</v>
      </c>
      <c r="N15" s="8">
        <v>2010</v>
      </c>
      <c r="O15" s="8">
        <v>2010</v>
      </c>
      <c r="P15" s="8">
        <v>2010</v>
      </c>
      <c r="Q15" s="72">
        <v>2010</v>
      </c>
      <c r="R15" s="82"/>
      <c r="S15" s="55"/>
      <c r="T15" s="55"/>
    </row>
    <row r="16" spans="1:20" ht="47.25" customHeight="1" x14ac:dyDescent="0.35">
      <c r="A16" s="42">
        <v>13</v>
      </c>
      <c r="B16" s="6" t="s">
        <v>5</v>
      </c>
      <c r="C16" s="31" t="s">
        <v>3</v>
      </c>
      <c r="D16" s="35" t="s">
        <v>60</v>
      </c>
      <c r="E16" s="35" t="s">
        <v>84</v>
      </c>
      <c r="F16" s="5" t="s">
        <v>51</v>
      </c>
      <c r="G16" s="5" t="s">
        <v>38</v>
      </c>
      <c r="H16" s="5" t="s">
        <v>39</v>
      </c>
      <c r="I16" s="5">
        <v>40</v>
      </c>
      <c r="J16" s="5">
        <v>90</v>
      </c>
      <c r="K16" s="24">
        <v>43882</v>
      </c>
      <c r="L16" s="5" t="s">
        <v>40</v>
      </c>
      <c r="M16" s="5">
        <v>2019</v>
      </c>
      <c r="N16" s="5">
        <v>2020</v>
      </c>
      <c r="O16" s="5">
        <v>2020</v>
      </c>
      <c r="P16" s="5">
        <v>2021</v>
      </c>
      <c r="Q16" s="72">
        <v>2020</v>
      </c>
      <c r="R16" s="82"/>
      <c r="S16" s="55"/>
      <c r="T16" s="55"/>
    </row>
    <row r="17" spans="1:20" ht="39.950000000000003" customHeight="1" x14ac:dyDescent="0.35">
      <c r="A17" s="42">
        <v>14</v>
      </c>
      <c r="B17" s="6" t="s">
        <v>5</v>
      </c>
      <c r="C17" s="31" t="s">
        <v>3</v>
      </c>
      <c r="D17" s="30" t="s">
        <v>60</v>
      </c>
      <c r="E17" s="30"/>
      <c r="F17" s="8" t="s">
        <v>53</v>
      </c>
      <c r="G17" s="8" t="s">
        <v>47</v>
      </c>
      <c r="H17" s="8" t="s">
        <v>85</v>
      </c>
      <c r="I17" s="8">
        <v>6</v>
      </c>
      <c r="J17" s="8">
        <v>10</v>
      </c>
      <c r="K17" s="24">
        <v>44805</v>
      </c>
      <c r="L17" s="8" t="s">
        <v>86</v>
      </c>
      <c r="M17" s="8">
        <v>2022</v>
      </c>
      <c r="N17" s="8">
        <v>2022</v>
      </c>
      <c r="O17" s="8">
        <v>2022</v>
      </c>
      <c r="P17" s="8">
        <v>2022</v>
      </c>
      <c r="Q17" s="72">
        <v>2022</v>
      </c>
      <c r="R17" s="82"/>
      <c r="S17" s="55"/>
      <c r="T17" s="55"/>
    </row>
    <row r="18" spans="1:20" ht="39.950000000000003" customHeight="1" thickBot="1" x14ac:dyDescent="0.3">
      <c r="A18" s="42">
        <v>15</v>
      </c>
      <c r="B18" s="6" t="s">
        <v>5</v>
      </c>
      <c r="C18" s="31" t="s">
        <v>5</v>
      </c>
      <c r="D18" s="30" t="s">
        <v>4</v>
      </c>
      <c r="E18" s="30" t="s">
        <v>59</v>
      </c>
      <c r="F18" s="8" t="s">
        <v>53</v>
      </c>
      <c r="G18" s="5" t="s">
        <v>48</v>
      </c>
      <c r="H18" s="5" t="s">
        <v>49</v>
      </c>
      <c r="I18" s="5">
        <v>20</v>
      </c>
      <c r="J18" s="5">
        <v>60</v>
      </c>
      <c r="K18" s="24">
        <v>45748</v>
      </c>
      <c r="L18" s="5"/>
      <c r="M18" s="5">
        <v>2025</v>
      </c>
      <c r="N18" s="5">
        <v>2025</v>
      </c>
      <c r="O18" s="5">
        <v>2025</v>
      </c>
      <c r="P18" s="5">
        <v>2025</v>
      </c>
      <c r="Q18" s="72">
        <v>2025</v>
      </c>
      <c r="R18" s="84"/>
      <c r="S18" s="62"/>
      <c r="T18" s="62"/>
    </row>
    <row r="19" spans="1:20" ht="39.950000000000003" customHeight="1" thickTop="1" x14ac:dyDescent="0.25">
      <c r="B19" s="17"/>
      <c r="C19" s="17"/>
      <c r="D19" s="36"/>
      <c r="E19" s="36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6"/>
      <c r="Q19" s="106"/>
    </row>
    <row r="20" spans="1:20" ht="39.950000000000003" customHeight="1" x14ac:dyDescent="0.25">
      <c r="B20" s="17"/>
      <c r="C20" s="17"/>
      <c r="D20" s="36"/>
      <c r="E20" s="36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2"/>
      <c r="Q20" s="86" t="s">
        <v>116</v>
      </c>
      <c r="R20" s="44">
        <f>SUM(R4:R18)</f>
        <v>0</v>
      </c>
    </row>
    <row r="21" spans="1:20" ht="39.950000000000003" customHeight="1" x14ac:dyDescent="0.25">
      <c r="B21" s="13"/>
      <c r="C21" s="11"/>
      <c r="D21" s="37"/>
      <c r="E21" s="36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37"/>
    </row>
    <row r="22" spans="1:20" ht="39.950000000000003" customHeight="1" x14ac:dyDescent="0.25">
      <c r="B22" s="13"/>
      <c r="C22" s="11"/>
      <c r="D22" s="37"/>
      <c r="E22" s="36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37"/>
    </row>
    <row r="23" spans="1:20" ht="39.950000000000003" customHeight="1" x14ac:dyDescent="0.25">
      <c r="B23" s="13"/>
      <c r="C23" s="11"/>
      <c r="D23" s="37"/>
      <c r="E23" s="36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37"/>
    </row>
    <row r="24" spans="1:20" ht="39.950000000000003" customHeight="1" x14ac:dyDescent="0.25">
      <c r="B24" s="13"/>
      <c r="C24" s="11"/>
      <c r="D24" s="37"/>
      <c r="E24" s="36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37"/>
    </row>
    <row r="25" spans="1:20" ht="18.75" x14ac:dyDescent="0.25">
      <c r="B25" s="13"/>
      <c r="C25" s="11"/>
      <c r="D25" s="37"/>
      <c r="E25" s="36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20" ht="18.75" x14ac:dyDescent="0.25">
      <c r="B26" s="13"/>
      <c r="C26" s="11"/>
      <c r="D26" s="37"/>
      <c r="E26" s="36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20" ht="18.75" x14ac:dyDescent="0.25">
      <c r="B27" s="13"/>
      <c r="C27" s="11"/>
      <c r="D27" s="37"/>
      <c r="E27" s="36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20" ht="18.75" x14ac:dyDescent="0.25">
      <c r="B28" s="13"/>
      <c r="C28" s="11"/>
      <c r="D28" s="37"/>
      <c r="E28" s="36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20" ht="18.75" x14ac:dyDescent="0.25">
      <c r="B29" s="13"/>
      <c r="C29" s="11"/>
      <c r="D29" s="37"/>
      <c r="E29" s="36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20" ht="18.75" x14ac:dyDescent="0.25">
      <c r="B30" s="13"/>
      <c r="C30" s="11"/>
      <c r="D30" s="37"/>
      <c r="E30" s="36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20" ht="18.75" x14ac:dyDescent="0.25">
      <c r="E31" s="36"/>
    </row>
    <row r="32" spans="1:20" ht="18.75" x14ac:dyDescent="0.25">
      <c r="E32" s="36"/>
    </row>
    <row r="33" spans="5:5" ht="18.75" x14ac:dyDescent="0.25">
      <c r="E33" s="36"/>
    </row>
    <row r="34" spans="5:5" ht="18.75" x14ac:dyDescent="0.25">
      <c r="E34" s="36"/>
    </row>
    <row r="35" spans="5:5" ht="18.75" x14ac:dyDescent="0.25">
      <c r="E35" s="36"/>
    </row>
    <row r="36" spans="5:5" ht="18.75" x14ac:dyDescent="0.25">
      <c r="E36" s="36"/>
    </row>
    <row r="37" spans="5:5" ht="18.75" x14ac:dyDescent="0.25">
      <c r="E37" s="36"/>
    </row>
    <row r="38" spans="5:5" ht="18.75" x14ac:dyDescent="0.25">
      <c r="E38" s="36"/>
    </row>
    <row r="39" spans="5:5" ht="18.75" x14ac:dyDescent="0.25">
      <c r="E39" s="36"/>
    </row>
    <row r="40" spans="5:5" ht="18.75" x14ac:dyDescent="0.25">
      <c r="E40" s="36"/>
    </row>
    <row r="41" spans="5:5" ht="18.75" x14ac:dyDescent="0.25">
      <c r="E41" s="36"/>
    </row>
    <row r="42" spans="5:5" ht="18.75" x14ac:dyDescent="0.25">
      <c r="E42" s="36"/>
    </row>
    <row r="43" spans="5:5" ht="18.75" x14ac:dyDescent="0.25">
      <c r="E43" s="36"/>
    </row>
    <row r="44" spans="5:5" ht="18.75" x14ac:dyDescent="0.25">
      <c r="E44" s="36"/>
    </row>
    <row r="45" spans="5:5" ht="18.75" x14ac:dyDescent="0.25">
      <c r="E45" s="36"/>
    </row>
    <row r="46" spans="5:5" ht="18.75" x14ac:dyDescent="0.25">
      <c r="E46" s="36"/>
    </row>
    <row r="47" spans="5:5" ht="18.75" x14ac:dyDescent="0.25">
      <c r="E47" s="36"/>
    </row>
    <row r="48" spans="5:5" ht="18.75" x14ac:dyDescent="0.25">
      <c r="E48" s="36"/>
    </row>
    <row r="49" spans="5:5" ht="18.75" x14ac:dyDescent="0.25">
      <c r="E49" s="36"/>
    </row>
    <row r="50" spans="5:5" ht="18.75" x14ac:dyDescent="0.25">
      <c r="E50" s="36"/>
    </row>
    <row r="51" spans="5:5" ht="18.75" x14ac:dyDescent="0.25">
      <c r="E51" s="36"/>
    </row>
    <row r="52" spans="5:5" ht="18.75" x14ac:dyDescent="0.25">
      <c r="E52" s="36"/>
    </row>
    <row r="53" spans="5:5" ht="18.75" x14ac:dyDescent="0.25">
      <c r="E53" s="36"/>
    </row>
    <row r="54" spans="5:5" ht="18.75" x14ac:dyDescent="0.25">
      <c r="E54" s="36"/>
    </row>
    <row r="55" spans="5:5" ht="18.75" x14ac:dyDescent="0.25">
      <c r="E55" s="36"/>
    </row>
    <row r="56" spans="5:5" ht="18.75" x14ac:dyDescent="0.25">
      <c r="E56" s="36"/>
    </row>
    <row r="57" spans="5:5" ht="18.75" x14ac:dyDescent="0.25">
      <c r="E57" s="36"/>
    </row>
    <row r="58" spans="5:5" ht="18.75" x14ac:dyDescent="0.25">
      <c r="E58" s="36"/>
    </row>
    <row r="59" spans="5:5" ht="18.75" x14ac:dyDescent="0.25">
      <c r="E59" s="36"/>
    </row>
    <row r="60" spans="5:5" ht="18.75" x14ac:dyDescent="0.25">
      <c r="E60" s="36"/>
    </row>
    <row r="61" spans="5:5" ht="18.75" x14ac:dyDescent="0.25">
      <c r="E61" s="36"/>
    </row>
    <row r="62" spans="5:5" ht="18.75" x14ac:dyDescent="0.25">
      <c r="E62" s="36"/>
    </row>
    <row r="63" spans="5:5" ht="18.75" x14ac:dyDescent="0.25">
      <c r="E63" s="36"/>
    </row>
    <row r="64" spans="5:5" ht="18.75" x14ac:dyDescent="0.25">
      <c r="E64" s="36"/>
    </row>
    <row r="65" spans="5:5" ht="18.75" x14ac:dyDescent="0.25">
      <c r="E65" s="36"/>
    </row>
    <row r="66" spans="5:5" ht="18.75" x14ac:dyDescent="0.25">
      <c r="E66" s="36"/>
    </row>
    <row r="67" spans="5:5" ht="18.75" x14ac:dyDescent="0.25">
      <c r="E67" s="36"/>
    </row>
    <row r="68" spans="5:5" ht="18.75" x14ac:dyDescent="0.25">
      <c r="E68" s="36"/>
    </row>
    <row r="69" spans="5:5" ht="18.75" x14ac:dyDescent="0.25">
      <c r="E69" s="36"/>
    </row>
    <row r="70" spans="5:5" ht="18.75" x14ac:dyDescent="0.25">
      <c r="E70" s="36"/>
    </row>
    <row r="71" spans="5:5" ht="18.75" x14ac:dyDescent="0.25">
      <c r="E71" s="36"/>
    </row>
    <row r="72" spans="5:5" ht="18.75" x14ac:dyDescent="0.25">
      <c r="E72" s="36"/>
    </row>
    <row r="73" spans="5:5" ht="18.75" x14ac:dyDescent="0.25">
      <c r="E73" s="36"/>
    </row>
    <row r="74" spans="5:5" ht="18.75" x14ac:dyDescent="0.25">
      <c r="E74" s="36"/>
    </row>
    <row r="75" spans="5:5" ht="18.75" x14ac:dyDescent="0.25">
      <c r="E75" s="36"/>
    </row>
    <row r="76" spans="5:5" ht="18.75" x14ac:dyDescent="0.25">
      <c r="E76" s="36"/>
    </row>
    <row r="77" spans="5:5" ht="18.75" x14ac:dyDescent="0.25">
      <c r="E77" s="36"/>
    </row>
    <row r="78" spans="5:5" ht="18.75" x14ac:dyDescent="0.25">
      <c r="E78" s="36"/>
    </row>
    <row r="79" spans="5:5" ht="18.75" x14ac:dyDescent="0.25">
      <c r="E79" s="36"/>
    </row>
    <row r="80" spans="5:5" ht="18.75" x14ac:dyDescent="0.25">
      <c r="E80" s="36"/>
    </row>
    <row r="81" spans="5:5" ht="18.75" x14ac:dyDescent="0.25">
      <c r="E81" s="36"/>
    </row>
    <row r="82" spans="5:5" ht="18.75" x14ac:dyDescent="0.25">
      <c r="E82" s="36"/>
    </row>
    <row r="83" spans="5:5" ht="18.75" x14ac:dyDescent="0.25">
      <c r="E83" s="36"/>
    </row>
    <row r="84" spans="5:5" ht="18.75" x14ac:dyDescent="0.25">
      <c r="E84" s="36"/>
    </row>
    <row r="85" spans="5:5" ht="18.75" x14ac:dyDescent="0.25">
      <c r="E85" s="36"/>
    </row>
    <row r="86" spans="5:5" ht="18.75" x14ac:dyDescent="0.25">
      <c r="E86" s="36"/>
    </row>
    <row r="87" spans="5:5" ht="18.75" x14ac:dyDescent="0.25">
      <c r="E87" s="36"/>
    </row>
    <row r="88" spans="5:5" ht="18.75" x14ac:dyDescent="0.25">
      <c r="E88" s="36"/>
    </row>
    <row r="89" spans="5:5" ht="18.75" x14ac:dyDescent="0.25">
      <c r="E89" s="36"/>
    </row>
    <row r="90" spans="5:5" ht="18.75" x14ac:dyDescent="0.25">
      <c r="E90" s="36"/>
    </row>
    <row r="91" spans="5:5" ht="18.75" x14ac:dyDescent="0.25">
      <c r="E91" s="36"/>
    </row>
    <row r="92" spans="5:5" ht="18.75" x14ac:dyDescent="0.25">
      <c r="E92" s="36"/>
    </row>
    <row r="93" spans="5:5" ht="18.75" x14ac:dyDescent="0.25">
      <c r="E93" s="36"/>
    </row>
    <row r="94" spans="5:5" ht="18.75" x14ac:dyDescent="0.25">
      <c r="E94" s="36"/>
    </row>
    <row r="95" spans="5:5" ht="18.75" x14ac:dyDescent="0.25">
      <c r="E95" s="36"/>
    </row>
    <row r="96" spans="5:5" ht="18.75" x14ac:dyDescent="0.25">
      <c r="E96" s="36"/>
    </row>
    <row r="97" spans="5:5" ht="18.75" x14ac:dyDescent="0.25">
      <c r="E97" s="36"/>
    </row>
    <row r="98" spans="5:5" ht="18.75" x14ac:dyDescent="0.25">
      <c r="E98" s="36"/>
    </row>
    <row r="99" spans="5:5" ht="18.75" x14ac:dyDescent="0.25">
      <c r="E99" s="36"/>
    </row>
    <row r="100" spans="5:5" ht="18.75" x14ac:dyDescent="0.25">
      <c r="E100" s="36"/>
    </row>
    <row r="101" spans="5:5" ht="18.75" x14ac:dyDescent="0.25">
      <c r="E101" s="36"/>
    </row>
    <row r="102" spans="5:5" ht="18.75" x14ac:dyDescent="0.25">
      <c r="E102" s="36"/>
    </row>
    <row r="103" spans="5:5" ht="18.75" x14ac:dyDescent="0.25">
      <c r="E103" s="36"/>
    </row>
    <row r="104" spans="5:5" ht="18.75" x14ac:dyDescent="0.25">
      <c r="E104" s="36"/>
    </row>
    <row r="105" spans="5:5" ht="18.75" x14ac:dyDescent="0.25">
      <c r="E105" s="36"/>
    </row>
    <row r="106" spans="5:5" ht="18.75" x14ac:dyDescent="0.25">
      <c r="E106" s="36"/>
    </row>
    <row r="107" spans="5:5" ht="18.75" x14ac:dyDescent="0.25">
      <c r="E107" s="36"/>
    </row>
    <row r="108" spans="5:5" ht="18.75" x14ac:dyDescent="0.25">
      <c r="E108" s="36"/>
    </row>
    <row r="109" spans="5:5" ht="18.75" x14ac:dyDescent="0.25">
      <c r="E109" s="36"/>
    </row>
    <row r="110" spans="5:5" ht="18.75" x14ac:dyDescent="0.25">
      <c r="E110" s="36"/>
    </row>
    <row r="111" spans="5:5" ht="18.75" x14ac:dyDescent="0.25">
      <c r="E111" s="36"/>
    </row>
    <row r="112" spans="5:5" ht="18.75" x14ac:dyDescent="0.25">
      <c r="E112" s="36"/>
    </row>
    <row r="113" spans="5:5" ht="18.75" x14ac:dyDescent="0.25">
      <c r="E113" s="36"/>
    </row>
    <row r="114" spans="5:5" ht="18.75" x14ac:dyDescent="0.25">
      <c r="E114" s="36"/>
    </row>
    <row r="115" spans="5:5" ht="18.75" x14ac:dyDescent="0.25">
      <c r="E115" s="36"/>
    </row>
    <row r="116" spans="5:5" ht="18.75" x14ac:dyDescent="0.25">
      <c r="E116" s="36"/>
    </row>
    <row r="117" spans="5:5" ht="18.75" x14ac:dyDescent="0.25">
      <c r="E117" s="36"/>
    </row>
    <row r="118" spans="5:5" ht="18.75" x14ac:dyDescent="0.25">
      <c r="E118" s="36"/>
    </row>
    <row r="119" spans="5:5" ht="18.75" x14ac:dyDescent="0.25">
      <c r="E119" s="36"/>
    </row>
    <row r="120" spans="5:5" ht="18.75" x14ac:dyDescent="0.25">
      <c r="E120" s="36"/>
    </row>
    <row r="121" spans="5:5" ht="18.75" x14ac:dyDescent="0.25">
      <c r="E121" s="36"/>
    </row>
    <row r="122" spans="5:5" ht="18.75" x14ac:dyDescent="0.25">
      <c r="E122" s="36"/>
    </row>
    <row r="123" spans="5:5" ht="18.75" x14ac:dyDescent="0.25">
      <c r="E123" s="36"/>
    </row>
    <row r="124" spans="5:5" ht="18.75" x14ac:dyDescent="0.25">
      <c r="E124" s="36"/>
    </row>
    <row r="125" spans="5:5" ht="18.75" x14ac:dyDescent="0.25">
      <c r="E125" s="36"/>
    </row>
    <row r="126" spans="5:5" ht="18.75" x14ac:dyDescent="0.25">
      <c r="E126" s="36"/>
    </row>
    <row r="127" spans="5:5" ht="18.75" x14ac:dyDescent="0.25">
      <c r="E127" s="36"/>
    </row>
    <row r="128" spans="5:5" ht="18.75" x14ac:dyDescent="0.25">
      <c r="E128" s="36"/>
    </row>
    <row r="129" spans="5:5" ht="18.75" x14ac:dyDescent="0.25">
      <c r="E129" s="36"/>
    </row>
    <row r="130" spans="5:5" ht="18.75" x14ac:dyDescent="0.25">
      <c r="E130" s="36"/>
    </row>
    <row r="131" spans="5:5" ht="18.75" x14ac:dyDescent="0.25">
      <c r="E131" s="36"/>
    </row>
    <row r="132" spans="5:5" ht="18.75" x14ac:dyDescent="0.25">
      <c r="E132" s="36"/>
    </row>
    <row r="133" spans="5:5" ht="18.75" x14ac:dyDescent="0.25">
      <c r="E133" s="36"/>
    </row>
    <row r="134" spans="5:5" ht="18.75" x14ac:dyDescent="0.25">
      <c r="E134" s="36"/>
    </row>
    <row r="135" spans="5:5" ht="18.75" x14ac:dyDescent="0.25">
      <c r="E135" s="36"/>
    </row>
    <row r="136" spans="5:5" ht="18.75" x14ac:dyDescent="0.25">
      <c r="E136" s="36"/>
    </row>
    <row r="137" spans="5:5" ht="18.75" x14ac:dyDescent="0.25">
      <c r="E137" s="36"/>
    </row>
    <row r="138" spans="5:5" ht="18.75" x14ac:dyDescent="0.25">
      <c r="E138" s="36"/>
    </row>
    <row r="139" spans="5:5" ht="18.75" x14ac:dyDescent="0.25">
      <c r="E139" s="36"/>
    </row>
    <row r="140" spans="5:5" ht="18.75" x14ac:dyDescent="0.25">
      <c r="E140" s="36"/>
    </row>
    <row r="141" spans="5:5" ht="18.75" x14ac:dyDescent="0.25">
      <c r="E141" s="36"/>
    </row>
    <row r="142" spans="5:5" ht="18.75" x14ac:dyDescent="0.25">
      <c r="E142" s="36"/>
    </row>
    <row r="143" spans="5:5" ht="18.75" x14ac:dyDescent="0.25">
      <c r="E143" s="36"/>
    </row>
    <row r="144" spans="5:5" ht="18.75" x14ac:dyDescent="0.25">
      <c r="E144" s="36"/>
    </row>
    <row r="145" spans="5:5" ht="18.75" x14ac:dyDescent="0.25">
      <c r="E145" s="36"/>
    </row>
    <row r="146" spans="5:5" ht="18.75" x14ac:dyDescent="0.25">
      <c r="E146" s="36"/>
    </row>
    <row r="147" spans="5:5" ht="18.75" x14ac:dyDescent="0.25">
      <c r="E147" s="36"/>
    </row>
    <row r="148" spans="5:5" ht="18.75" x14ac:dyDescent="0.25">
      <c r="E148" s="36"/>
    </row>
    <row r="149" spans="5:5" ht="18.75" x14ac:dyDescent="0.25">
      <c r="E149" s="36"/>
    </row>
    <row r="150" spans="5:5" ht="18.75" x14ac:dyDescent="0.25">
      <c r="E150" s="36"/>
    </row>
    <row r="151" spans="5:5" ht="18.75" x14ac:dyDescent="0.25">
      <c r="E151" s="36"/>
    </row>
    <row r="152" spans="5:5" ht="18.75" x14ac:dyDescent="0.25">
      <c r="E152" s="36"/>
    </row>
    <row r="153" spans="5:5" ht="18.75" x14ac:dyDescent="0.25">
      <c r="E153" s="36"/>
    </row>
    <row r="154" spans="5:5" ht="18.75" x14ac:dyDescent="0.25">
      <c r="E154" s="36"/>
    </row>
    <row r="155" spans="5:5" ht="18.75" x14ac:dyDescent="0.25">
      <c r="E155" s="36"/>
    </row>
    <row r="156" spans="5:5" ht="18.75" x14ac:dyDescent="0.25">
      <c r="E156" s="36"/>
    </row>
    <row r="157" spans="5:5" ht="18.75" x14ac:dyDescent="0.25">
      <c r="E157" s="36"/>
    </row>
    <row r="158" spans="5:5" ht="18.75" x14ac:dyDescent="0.25">
      <c r="E158" s="36"/>
    </row>
    <row r="159" spans="5:5" ht="18.75" x14ac:dyDescent="0.25">
      <c r="E159" s="36"/>
    </row>
    <row r="160" spans="5:5" ht="18.75" x14ac:dyDescent="0.25">
      <c r="E160" s="36"/>
    </row>
    <row r="161" spans="5:5" ht="18.75" x14ac:dyDescent="0.25">
      <c r="E161" s="36"/>
    </row>
    <row r="162" spans="5:5" ht="18.75" x14ac:dyDescent="0.25">
      <c r="E162" s="36"/>
    </row>
    <row r="163" spans="5:5" ht="18.75" x14ac:dyDescent="0.25">
      <c r="E163" s="36"/>
    </row>
    <row r="164" spans="5:5" ht="18.75" x14ac:dyDescent="0.25">
      <c r="E164" s="36"/>
    </row>
    <row r="165" spans="5:5" ht="18.75" x14ac:dyDescent="0.25">
      <c r="E165" s="36"/>
    </row>
    <row r="166" spans="5:5" ht="18.75" x14ac:dyDescent="0.25">
      <c r="E166" s="36"/>
    </row>
    <row r="167" spans="5:5" ht="18.75" x14ac:dyDescent="0.25">
      <c r="E167" s="36"/>
    </row>
    <row r="168" spans="5:5" ht="18.75" x14ac:dyDescent="0.25">
      <c r="E168" s="36"/>
    </row>
    <row r="169" spans="5:5" ht="18.75" x14ac:dyDescent="0.25">
      <c r="E169" s="36"/>
    </row>
    <row r="170" spans="5:5" ht="18.75" x14ac:dyDescent="0.25">
      <c r="E170" s="36"/>
    </row>
    <row r="171" spans="5:5" ht="18.75" x14ac:dyDescent="0.25">
      <c r="E171" s="36"/>
    </row>
    <row r="172" spans="5:5" ht="18.75" x14ac:dyDescent="0.25">
      <c r="E172" s="36"/>
    </row>
    <row r="173" spans="5:5" ht="18.75" x14ac:dyDescent="0.25">
      <c r="E173" s="36"/>
    </row>
    <row r="174" spans="5:5" ht="18.75" x14ac:dyDescent="0.25">
      <c r="E174" s="36"/>
    </row>
    <row r="175" spans="5:5" ht="18.75" x14ac:dyDescent="0.25">
      <c r="E175" s="36"/>
    </row>
    <row r="176" spans="5:5" ht="18.75" x14ac:dyDescent="0.25">
      <c r="E176" s="36"/>
    </row>
    <row r="177" spans="5:5" ht="18.75" x14ac:dyDescent="0.25">
      <c r="E177" s="36"/>
    </row>
    <row r="178" spans="5:5" ht="18.75" x14ac:dyDescent="0.25">
      <c r="E178" s="36"/>
    </row>
    <row r="179" spans="5:5" ht="18.75" x14ac:dyDescent="0.25">
      <c r="E179" s="36"/>
    </row>
    <row r="180" spans="5:5" ht="18.75" x14ac:dyDescent="0.25">
      <c r="E180" s="36"/>
    </row>
    <row r="181" spans="5:5" ht="18.75" x14ac:dyDescent="0.25">
      <c r="E181" s="36"/>
    </row>
    <row r="182" spans="5:5" ht="18.75" x14ac:dyDescent="0.25">
      <c r="E182" s="36"/>
    </row>
    <row r="183" spans="5:5" ht="18.75" x14ac:dyDescent="0.25">
      <c r="E183" s="36"/>
    </row>
    <row r="184" spans="5:5" ht="18.75" x14ac:dyDescent="0.25">
      <c r="E184" s="36"/>
    </row>
    <row r="185" spans="5:5" ht="18.75" x14ac:dyDescent="0.25">
      <c r="E185" s="36"/>
    </row>
    <row r="186" spans="5:5" ht="18.75" x14ac:dyDescent="0.25">
      <c r="E186" s="36"/>
    </row>
    <row r="187" spans="5:5" ht="18.75" x14ac:dyDescent="0.25">
      <c r="E187" s="36"/>
    </row>
    <row r="188" spans="5:5" ht="18.75" x14ac:dyDescent="0.25">
      <c r="E188" s="36"/>
    </row>
    <row r="189" spans="5:5" ht="18.75" x14ac:dyDescent="0.25">
      <c r="E189" s="36"/>
    </row>
    <row r="190" spans="5:5" ht="18.75" x14ac:dyDescent="0.25">
      <c r="E190" s="36"/>
    </row>
    <row r="191" spans="5:5" ht="18.75" x14ac:dyDescent="0.25">
      <c r="E191" s="36"/>
    </row>
    <row r="192" spans="5:5" ht="18.75" x14ac:dyDescent="0.25">
      <c r="E192" s="36"/>
    </row>
    <row r="193" spans="5:17" ht="18.75" x14ac:dyDescent="0.25">
      <c r="E193" s="36"/>
    </row>
    <row r="194" spans="5:17" ht="18.75" x14ac:dyDescent="0.25">
      <c r="E194" s="36"/>
    </row>
    <row r="195" spans="5:17" ht="18.75" x14ac:dyDescent="0.25">
      <c r="E195" s="36"/>
    </row>
    <row r="196" spans="5:17" ht="18.75" x14ac:dyDescent="0.25">
      <c r="E196" s="36"/>
    </row>
    <row r="197" spans="5:17" ht="18.75" x14ac:dyDescent="0.25">
      <c r="E197" s="36"/>
    </row>
    <row r="198" spans="5:17" ht="18.75" x14ac:dyDescent="0.25">
      <c r="E198" s="36"/>
    </row>
    <row r="199" spans="5:17" ht="18.75" x14ac:dyDescent="0.25">
      <c r="E199" s="36"/>
    </row>
    <row r="200" spans="5:17" ht="18.75" x14ac:dyDescent="0.25">
      <c r="E200" s="36"/>
    </row>
    <row r="201" spans="5:17" ht="18.75" x14ac:dyDescent="0.25">
      <c r="E201" s="36"/>
    </row>
    <row r="202" spans="5:17" ht="18.75" x14ac:dyDescent="0.25">
      <c r="E202" s="36"/>
    </row>
    <row r="203" spans="5:17" ht="18.75" x14ac:dyDescent="0.25">
      <c r="E203" s="36"/>
    </row>
    <row r="204" spans="5:17" ht="18.75" x14ac:dyDescent="0.25">
      <c r="E204" s="36"/>
    </row>
    <row r="205" spans="5:17" ht="18.75" x14ac:dyDescent="0.25">
      <c r="E205" s="36"/>
      <c r="P205" s="36"/>
      <c r="Q205" s="36"/>
    </row>
    <row r="206" spans="5:17" ht="18.75" x14ac:dyDescent="0.25">
      <c r="E206" s="36"/>
    </row>
    <row r="207" spans="5:17" ht="18.75" x14ac:dyDescent="0.25">
      <c r="E207" s="36"/>
    </row>
    <row r="208" spans="5:17" ht="18.75" x14ac:dyDescent="0.25">
      <c r="E208" s="36"/>
    </row>
    <row r="209" spans="5:15" ht="18.75" x14ac:dyDescent="0.25">
      <c r="E209" s="36"/>
    </row>
    <row r="210" spans="5:15" ht="18.75" x14ac:dyDescent="0.25">
      <c r="E210" s="36"/>
    </row>
    <row r="211" spans="5:15" ht="18.75" x14ac:dyDescent="0.25"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</row>
    <row r="212" spans="5:15" ht="18.75" x14ac:dyDescent="0.25">
      <c r="E212" s="36"/>
    </row>
    <row r="213" spans="5:15" ht="18.75" x14ac:dyDescent="0.25">
      <c r="E213" s="36"/>
    </row>
    <row r="214" spans="5:15" ht="18.75" x14ac:dyDescent="0.25">
      <c r="E214" s="36"/>
    </row>
    <row r="215" spans="5:15" ht="18.75" x14ac:dyDescent="0.25">
      <c r="E215" s="36"/>
    </row>
    <row r="216" spans="5:15" ht="18.75" x14ac:dyDescent="0.25">
      <c r="E216" s="36"/>
    </row>
    <row r="217" spans="5:15" ht="18.75" x14ac:dyDescent="0.25">
      <c r="E217" s="36"/>
    </row>
    <row r="218" spans="5:15" ht="18.75" x14ac:dyDescent="0.25">
      <c r="E218" s="36"/>
    </row>
    <row r="219" spans="5:15" ht="18.75" x14ac:dyDescent="0.25">
      <c r="E219" s="36"/>
    </row>
    <row r="220" spans="5:15" ht="18.75" x14ac:dyDescent="0.25">
      <c r="E220" s="36"/>
    </row>
    <row r="221" spans="5:15" ht="18.75" x14ac:dyDescent="0.25">
      <c r="E221" s="36"/>
    </row>
    <row r="222" spans="5:15" ht="18.75" x14ac:dyDescent="0.25">
      <c r="E222" s="36"/>
    </row>
    <row r="223" spans="5:15" ht="18.75" x14ac:dyDescent="0.25">
      <c r="E223" s="36"/>
    </row>
    <row r="224" spans="5:15" ht="18.75" x14ac:dyDescent="0.25">
      <c r="E224" s="36"/>
    </row>
  </sheetData>
  <autoFilter ref="B3:Q14" xr:uid="{00000000-0009-0000-0000-000006000000}"/>
  <mergeCells count="3">
    <mergeCell ref="N8:Q8"/>
    <mergeCell ref="P19:Q19"/>
    <mergeCell ref="R2:T2"/>
  </mergeCells>
  <pageMargins left="0.23622047244094491" right="0.23622047244094491" top="0.74803149606299213" bottom="0.74803149606299213" header="0.31496062992125984" footer="0.31496062992125984"/>
  <pageSetup paperSize="8" scale="33" orientation="landscape" r:id="rId1"/>
  <headerFooter>
    <oddHeader>&amp;LUNIVERSITE JEAN MONNET
DIRECTION DU PATRIMOINE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C46C0-FD66-4F65-AF9A-6C928FFFDCCE}">
  <sheetPr>
    <tabColor rgb="FF92D050"/>
    <pageSetUpPr fitToPage="1"/>
  </sheetPr>
  <dimension ref="A1:AA211"/>
  <sheetViews>
    <sheetView showZeros="0" zoomScale="90" zoomScaleNormal="90" zoomScaleSheetLayoutView="100" workbookViewId="0">
      <selection activeCell="H8" sqref="H8"/>
    </sheetView>
  </sheetViews>
  <sheetFormatPr baseColWidth="10" defaultColWidth="9.140625" defaultRowHeight="18" x14ac:dyDescent="0.25"/>
  <cols>
    <col min="1" max="1" width="9.140625" style="1"/>
    <col min="2" max="2" width="23.140625" style="1" customWidth="1"/>
    <col min="3" max="3" width="38.140625" style="14" customWidth="1"/>
    <col min="4" max="5" width="14.42578125" style="38" customWidth="1"/>
    <col min="6" max="6" width="26.140625" style="15" customWidth="1"/>
    <col min="7" max="7" width="28" style="15" customWidth="1"/>
    <col min="8" max="8" width="26.42578125" style="15" bestFit="1" customWidth="1"/>
    <col min="9" max="10" width="24.140625" style="15" customWidth="1"/>
    <col min="11" max="11" width="47.5703125" style="15" customWidth="1"/>
    <col min="12" max="16" width="24.42578125" style="15" customWidth="1"/>
    <col min="17" max="17" width="36" style="38" customWidth="1"/>
    <col min="18" max="23" width="32" style="1" customWidth="1"/>
    <col min="24" max="24" width="31.28515625" style="1" customWidth="1"/>
    <col min="25" max="25" width="32" style="1" customWidth="1"/>
    <col min="26" max="26" width="21.28515625" style="1" customWidth="1"/>
    <col min="27" max="27" width="19.140625" style="1" customWidth="1"/>
    <col min="28" max="16384" width="9.140625" style="1"/>
  </cols>
  <sheetData>
    <row r="1" spans="1:27" s="18" customFormat="1" ht="54.6" customHeight="1" thickBot="1" x14ac:dyDescent="0.3">
      <c r="A1" s="43" t="s">
        <v>87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</row>
    <row r="2" spans="1:27" ht="39.950000000000003" customHeight="1" thickBot="1" x14ac:dyDescent="0.4">
      <c r="B2" s="17"/>
      <c r="C2" s="17"/>
      <c r="D2" s="36"/>
      <c r="E2" s="36"/>
      <c r="F2" s="10"/>
      <c r="G2" s="10"/>
      <c r="H2" s="10"/>
      <c r="I2" s="10"/>
      <c r="J2" s="10"/>
      <c r="K2" s="10"/>
      <c r="L2" s="10"/>
      <c r="M2" s="10"/>
      <c r="N2" s="10"/>
      <c r="O2" s="10"/>
      <c r="P2" s="110"/>
      <c r="Q2" s="73" t="s">
        <v>112</v>
      </c>
      <c r="R2" s="65" t="e">
        <f>#REF!+#REF!+#REF!+#REF!+#REF!+#REF!</f>
        <v>#REF!</v>
      </c>
      <c r="S2" s="67"/>
      <c r="T2" s="65">
        <v>0</v>
      </c>
      <c r="U2" s="65" t="e">
        <f>+#REF!+#REF!+#REF!+#REF!+#REF!+#REF!</f>
        <v>#REF!</v>
      </c>
      <c r="V2" s="65" t="e">
        <f>+#REF!+#REF!</f>
        <v>#REF!</v>
      </c>
      <c r="W2" s="65" t="e">
        <f>+#REF!+#REF!+#REF!+#REF!+#REF!</f>
        <v>#REF!</v>
      </c>
    </row>
    <row r="3" spans="1:27" ht="39.950000000000003" customHeight="1" thickBot="1" x14ac:dyDescent="0.4">
      <c r="A3" s="48" t="s">
        <v>114</v>
      </c>
      <c r="B3" s="49"/>
      <c r="C3" s="49"/>
      <c r="D3" s="50"/>
      <c r="E3" s="51"/>
      <c r="F3" s="45" t="s">
        <v>95</v>
      </c>
      <c r="G3" s="47" t="s">
        <v>97</v>
      </c>
      <c r="H3" s="47" t="s">
        <v>96</v>
      </c>
      <c r="I3" s="10"/>
      <c r="J3" s="10"/>
      <c r="K3" s="10"/>
      <c r="L3" s="10"/>
      <c r="M3" s="10"/>
      <c r="N3" s="10"/>
      <c r="O3" s="10"/>
      <c r="P3" s="110"/>
      <c r="Q3" s="73" t="s">
        <v>108</v>
      </c>
      <c r="R3" s="65" t="e">
        <f>SUMIF(#REF!,2021,#REF!)</f>
        <v>#REF!</v>
      </c>
      <c r="S3" s="67"/>
      <c r="T3" s="65" t="e">
        <f>SUMIF(#REF!,2019,#REF!)</f>
        <v>#REF!</v>
      </c>
      <c r="U3" s="65" t="e">
        <f>SUMIF(#REF!,2021,#REF!)</f>
        <v>#REF!</v>
      </c>
      <c r="V3" s="65" t="e">
        <f>SUMIF(#REF!,2016,#REF!)</f>
        <v>#REF!</v>
      </c>
      <c r="W3" s="65" t="e">
        <f>SUMIF(#REF!,2021,#REF!)</f>
        <v>#REF!</v>
      </c>
    </row>
    <row r="4" spans="1:27" ht="63.6" customHeight="1" thickBot="1" x14ac:dyDescent="0.4">
      <c r="A4" s="44" t="s">
        <v>89</v>
      </c>
      <c r="B4" s="113" t="s">
        <v>92</v>
      </c>
      <c r="C4" s="113"/>
      <c r="D4" s="113"/>
      <c r="E4" s="113"/>
      <c r="F4" s="45"/>
      <c r="G4" s="46">
        <v>10</v>
      </c>
      <c r="H4" s="46">
        <f>+F4*G4</f>
        <v>0</v>
      </c>
      <c r="I4" s="12"/>
      <c r="J4" s="12"/>
      <c r="K4" s="12"/>
      <c r="L4" s="12"/>
      <c r="M4" s="12"/>
      <c r="N4" s="12"/>
      <c r="O4" s="12"/>
      <c r="P4" s="110"/>
      <c r="Q4" s="73" t="s">
        <v>109</v>
      </c>
      <c r="R4" s="65" t="e">
        <f>SUMIF(#REF!,2022,#REF!)</f>
        <v>#REF!</v>
      </c>
      <c r="S4" s="67"/>
      <c r="T4" s="65" t="e">
        <f>SUMIF(#REF!,2020,#REF!)</f>
        <v>#REF!</v>
      </c>
      <c r="U4" s="65" t="e">
        <f>SUMIF(#REF!,2022,#REF!)</f>
        <v>#REF!</v>
      </c>
      <c r="V4" s="65" t="e">
        <f>SUMIF(#REF!,2017,#REF!)</f>
        <v>#REF!</v>
      </c>
      <c r="W4" s="65" t="e">
        <f>SUMIF(#REF!,2022,#REF!)</f>
        <v>#REF!</v>
      </c>
    </row>
    <row r="5" spans="1:27" ht="63.95" customHeight="1" thickBot="1" x14ac:dyDescent="0.4">
      <c r="A5" s="44" t="s">
        <v>90</v>
      </c>
      <c r="B5" s="113" t="s">
        <v>93</v>
      </c>
      <c r="C5" s="113"/>
      <c r="D5" s="113"/>
      <c r="E5" s="113"/>
      <c r="F5" s="45"/>
      <c r="G5" s="46">
        <v>3</v>
      </c>
      <c r="H5" s="46">
        <f t="shared" ref="H5:H6" si="0">+F5*G5</f>
        <v>0</v>
      </c>
      <c r="I5" s="12"/>
      <c r="J5" s="12"/>
      <c r="K5" s="12"/>
      <c r="L5" s="12"/>
      <c r="M5" s="12"/>
      <c r="N5" s="12"/>
      <c r="O5" s="12"/>
      <c r="P5" s="110"/>
      <c r="Q5" s="73" t="s">
        <v>110</v>
      </c>
      <c r="R5" s="65" t="e">
        <f>SUMIF(#REF!,2023,#REF!)</f>
        <v>#REF!</v>
      </c>
      <c r="S5" s="68"/>
      <c r="T5" s="65" t="e">
        <f>SUMIF(#REF!,2021,#REF!)</f>
        <v>#REF!</v>
      </c>
      <c r="U5" s="65" t="e">
        <f>SUMIF(#REF!,2023,#REF!)</f>
        <v>#REF!</v>
      </c>
      <c r="V5" s="65" t="e">
        <f>SUMIF(#REF!,2018,#REF!)</f>
        <v>#REF!</v>
      </c>
      <c r="W5" s="65" t="e">
        <f>SUMIF(#REF!,2023,#REF!)</f>
        <v>#REF!</v>
      </c>
    </row>
    <row r="6" spans="1:27" ht="39.950000000000003" customHeight="1" thickBot="1" x14ac:dyDescent="0.4">
      <c r="A6" s="44" t="s">
        <v>91</v>
      </c>
      <c r="B6" s="114" t="s">
        <v>94</v>
      </c>
      <c r="C6" s="114"/>
      <c r="D6" s="114"/>
      <c r="E6" s="114"/>
      <c r="F6" s="45"/>
      <c r="G6" s="46">
        <v>25</v>
      </c>
      <c r="H6" s="46">
        <f t="shared" si="0"/>
        <v>0</v>
      </c>
      <c r="I6" s="12"/>
      <c r="J6" s="12"/>
      <c r="K6" s="12"/>
      <c r="L6" s="12"/>
      <c r="M6" s="12"/>
      <c r="N6" s="12"/>
      <c r="O6" s="12"/>
      <c r="P6" s="111"/>
      <c r="Q6" s="73" t="s">
        <v>111</v>
      </c>
      <c r="R6" s="65" t="e">
        <f>SUMIF(#REF!,2024,#REF!)</f>
        <v>#REF!</v>
      </c>
      <c r="S6" s="68"/>
      <c r="T6" s="65" t="e">
        <f>SUMIF(#REF!,2022,#REF!)</f>
        <v>#REF!</v>
      </c>
      <c r="U6" s="65" t="e">
        <f>SUMIF(#REF!,2024,#REF!)</f>
        <v>#REF!</v>
      </c>
      <c r="V6" s="65" t="e">
        <f>SUMIF(#REF!,2019,#REF!)</f>
        <v>#REF!</v>
      </c>
      <c r="W6" s="65" t="e">
        <f>SUMIF(#REF!,2024,#REF!)</f>
        <v>#REF!</v>
      </c>
    </row>
    <row r="7" spans="1:27" ht="39.950000000000003" customHeight="1" x14ac:dyDescent="0.25">
      <c r="B7" s="13"/>
      <c r="C7" s="11"/>
      <c r="D7" s="37"/>
      <c r="E7" s="36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37"/>
    </row>
    <row r="8" spans="1:27" ht="39.950000000000003" customHeight="1" x14ac:dyDescent="0.25">
      <c r="B8" s="13"/>
      <c r="C8" s="11"/>
      <c r="D8" s="37"/>
      <c r="E8" s="87" t="s">
        <v>116</v>
      </c>
      <c r="F8" s="88"/>
      <c r="G8" s="89"/>
      <c r="H8" s="46">
        <f>SUM(H4:H6)</f>
        <v>0</v>
      </c>
      <c r="I8" s="12"/>
      <c r="J8" s="12"/>
      <c r="K8" s="12"/>
      <c r="L8" s="12"/>
      <c r="M8" s="12"/>
      <c r="N8" s="12"/>
      <c r="O8" s="12"/>
      <c r="P8" s="12"/>
      <c r="Q8" s="37"/>
    </row>
    <row r="9" spans="1:27" ht="39.950000000000003" customHeight="1" x14ac:dyDescent="0.25">
      <c r="B9" s="13"/>
      <c r="C9" s="11"/>
      <c r="D9" s="37"/>
      <c r="E9" s="36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37"/>
    </row>
    <row r="10" spans="1:27" ht="39.950000000000003" customHeight="1" x14ac:dyDescent="0.25">
      <c r="B10" s="13"/>
      <c r="C10" s="11"/>
      <c r="D10" s="37"/>
      <c r="E10" s="36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37"/>
    </row>
    <row r="11" spans="1:27" ht="39.950000000000003" customHeight="1" x14ac:dyDescent="0.25">
      <c r="B11" s="13"/>
      <c r="C11" s="11"/>
      <c r="D11" s="37"/>
      <c r="E11" s="3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37"/>
    </row>
    <row r="12" spans="1:27" ht="18.75" x14ac:dyDescent="0.25">
      <c r="B12" s="13"/>
      <c r="C12" s="11"/>
      <c r="D12" s="37"/>
      <c r="E12" s="3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37"/>
    </row>
    <row r="13" spans="1:27" ht="18.75" x14ac:dyDescent="0.25">
      <c r="B13" s="13"/>
      <c r="C13" s="11"/>
      <c r="D13" s="37"/>
      <c r="E13" s="3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37"/>
    </row>
    <row r="14" spans="1:27" ht="18.75" x14ac:dyDescent="0.25">
      <c r="B14" s="13"/>
      <c r="C14" s="11"/>
      <c r="D14" s="37"/>
      <c r="E14" s="3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37"/>
    </row>
    <row r="15" spans="1:27" ht="18.75" x14ac:dyDescent="0.25">
      <c r="B15" s="13"/>
      <c r="C15" s="11"/>
      <c r="D15" s="37"/>
      <c r="E15" s="36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37"/>
    </row>
    <row r="16" spans="1:27" ht="18.75" x14ac:dyDescent="0.25">
      <c r="B16" s="13"/>
      <c r="C16" s="11"/>
      <c r="D16" s="37"/>
      <c r="E16" s="36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37"/>
    </row>
    <row r="17" spans="2:17" ht="18.75" x14ac:dyDescent="0.25">
      <c r="B17" s="13"/>
      <c r="C17" s="11"/>
      <c r="D17" s="37"/>
      <c r="E17" s="36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37"/>
    </row>
    <row r="18" spans="2:17" ht="18.75" x14ac:dyDescent="0.25">
      <c r="E18" s="36"/>
    </row>
    <row r="19" spans="2:17" ht="18.75" x14ac:dyDescent="0.25">
      <c r="E19" s="36"/>
    </row>
    <row r="20" spans="2:17" ht="18.75" x14ac:dyDescent="0.25">
      <c r="E20" s="36"/>
    </row>
    <row r="21" spans="2:17" ht="18.75" x14ac:dyDescent="0.25">
      <c r="E21" s="36"/>
    </row>
    <row r="22" spans="2:17" ht="18.75" x14ac:dyDescent="0.25">
      <c r="E22" s="36"/>
    </row>
    <row r="23" spans="2:17" ht="18.75" x14ac:dyDescent="0.25">
      <c r="E23" s="36"/>
    </row>
    <row r="24" spans="2:17" ht="18.75" x14ac:dyDescent="0.25">
      <c r="E24" s="36"/>
    </row>
    <row r="25" spans="2:17" ht="18.75" x14ac:dyDescent="0.25">
      <c r="E25" s="36"/>
    </row>
    <row r="26" spans="2:17" ht="18.75" x14ac:dyDescent="0.25">
      <c r="E26" s="36"/>
    </row>
    <row r="27" spans="2:17" ht="18.75" x14ac:dyDescent="0.25">
      <c r="E27" s="36"/>
    </row>
    <row r="28" spans="2:17" ht="18.75" x14ac:dyDescent="0.25">
      <c r="E28" s="36"/>
    </row>
    <row r="29" spans="2:17" ht="18.75" x14ac:dyDescent="0.25">
      <c r="E29" s="36"/>
    </row>
    <row r="30" spans="2:17" ht="18.75" x14ac:dyDescent="0.25">
      <c r="E30" s="36"/>
    </row>
    <row r="31" spans="2:17" ht="18.75" x14ac:dyDescent="0.25">
      <c r="E31" s="36"/>
    </row>
    <row r="32" spans="2:17" ht="18.75" x14ac:dyDescent="0.25">
      <c r="E32" s="36"/>
    </row>
    <row r="33" spans="5:5" ht="18.75" x14ac:dyDescent="0.25">
      <c r="E33" s="36"/>
    </row>
    <row r="34" spans="5:5" ht="18.75" x14ac:dyDescent="0.25">
      <c r="E34" s="36"/>
    </row>
    <row r="35" spans="5:5" ht="18.75" x14ac:dyDescent="0.25">
      <c r="E35" s="36"/>
    </row>
    <row r="36" spans="5:5" ht="18.75" x14ac:dyDescent="0.25">
      <c r="E36" s="36"/>
    </row>
    <row r="37" spans="5:5" ht="18.75" x14ac:dyDescent="0.25">
      <c r="E37" s="36"/>
    </row>
    <row r="38" spans="5:5" ht="18.75" x14ac:dyDescent="0.25">
      <c r="E38" s="36"/>
    </row>
    <row r="39" spans="5:5" ht="18.75" x14ac:dyDescent="0.25">
      <c r="E39" s="36"/>
    </row>
    <row r="40" spans="5:5" ht="18.75" x14ac:dyDescent="0.25">
      <c r="E40" s="36"/>
    </row>
    <row r="41" spans="5:5" ht="18.75" x14ac:dyDescent="0.25">
      <c r="E41" s="36"/>
    </row>
    <row r="42" spans="5:5" ht="18.75" x14ac:dyDescent="0.25">
      <c r="E42" s="36"/>
    </row>
    <row r="43" spans="5:5" ht="18.75" x14ac:dyDescent="0.25">
      <c r="E43" s="36"/>
    </row>
    <row r="44" spans="5:5" ht="18.75" x14ac:dyDescent="0.25">
      <c r="E44" s="36"/>
    </row>
    <row r="45" spans="5:5" ht="18.75" x14ac:dyDescent="0.25">
      <c r="E45" s="36"/>
    </row>
    <row r="46" spans="5:5" ht="18.75" x14ac:dyDescent="0.25">
      <c r="E46" s="36"/>
    </row>
    <row r="47" spans="5:5" ht="18.75" x14ac:dyDescent="0.25">
      <c r="E47" s="36"/>
    </row>
    <row r="48" spans="5:5" ht="18.75" x14ac:dyDescent="0.25">
      <c r="E48" s="36"/>
    </row>
    <row r="49" spans="5:5" ht="18.75" x14ac:dyDescent="0.25">
      <c r="E49" s="36"/>
    </row>
    <row r="50" spans="5:5" ht="18.75" x14ac:dyDescent="0.25">
      <c r="E50" s="36"/>
    </row>
    <row r="51" spans="5:5" ht="18.75" x14ac:dyDescent="0.25">
      <c r="E51" s="36"/>
    </row>
    <row r="52" spans="5:5" ht="18.75" x14ac:dyDescent="0.25">
      <c r="E52" s="36"/>
    </row>
    <row r="53" spans="5:5" ht="18.75" x14ac:dyDescent="0.25">
      <c r="E53" s="36"/>
    </row>
    <row r="54" spans="5:5" ht="18.75" x14ac:dyDescent="0.25">
      <c r="E54" s="36"/>
    </row>
    <row r="55" spans="5:5" ht="18.75" x14ac:dyDescent="0.25">
      <c r="E55" s="36"/>
    </row>
    <row r="56" spans="5:5" ht="18.75" x14ac:dyDescent="0.25">
      <c r="E56" s="36"/>
    </row>
    <row r="57" spans="5:5" ht="18.75" x14ac:dyDescent="0.25">
      <c r="E57" s="36"/>
    </row>
    <row r="58" spans="5:5" ht="18.75" x14ac:dyDescent="0.25">
      <c r="E58" s="36"/>
    </row>
    <row r="59" spans="5:5" ht="18.75" x14ac:dyDescent="0.25">
      <c r="E59" s="36"/>
    </row>
    <row r="60" spans="5:5" ht="18.75" x14ac:dyDescent="0.25">
      <c r="E60" s="36"/>
    </row>
    <row r="61" spans="5:5" ht="18.75" x14ac:dyDescent="0.25">
      <c r="E61" s="36"/>
    </row>
    <row r="62" spans="5:5" ht="18.75" x14ac:dyDescent="0.25">
      <c r="E62" s="36"/>
    </row>
    <row r="63" spans="5:5" ht="18.75" x14ac:dyDescent="0.25">
      <c r="E63" s="36"/>
    </row>
    <row r="64" spans="5:5" ht="18.75" x14ac:dyDescent="0.25">
      <c r="E64" s="36"/>
    </row>
    <row r="65" spans="5:5" ht="18.75" x14ac:dyDescent="0.25">
      <c r="E65" s="36"/>
    </row>
    <row r="66" spans="5:5" ht="18.75" x14ac:dyDescent="0.25">
      <c r="E66" s="36"/>
    </row>
    <row r="67" spans="5:5" ht="18.75" x14ac:dyDescent="0.25">
      <c r="E67" s="36"/>
    </row>
    <row r="68" spans="5:5" ht="18.75" x14ac:dyDescent="0.25">
      <c r="E68" s="36"/>
    </row>
    <row r="69" spans="5:5" ht="18.75" x14ac:dyDescent="0.25">
      <c r="E69" s="36"/>
    </row>
    <row r="70" spans="5:5" ht="18.75" x14ac:dyDescent="0.25">
      <c r="E70" s="36"/>
    </row>
    <row r="71" spans="5:5" ht="18.75" x14ac:dyDescent="0.25">
      <c r="E71" s="36"/>
    </row>
    <row r="72" spans="5:5" ht="18.75" x14ac:dyDescent="0.25">
      <c r="E72" s="36"/>
    </row>
    <row r="73" spans="5:5" ht="18.75" x14ac:dyDescent="0.25">
      <c r="E73" s="36"/>
    </row>
    <row r="74" spans="5:5" ht="18.75" x14ac:dyDescent="0.25">
      <c r="E74" s="36"/>
    </row>
    <row r="75" spans="5:5" ht="18.75" x14ac:dyDescent="0.25">
      <c r="E75" s="36"/>
    </row>
    <row r="76" spans="5:5" ht="18.75" x14ac:dyDescent="0.25">
      <c r="E76" s="36"/>
    </row>
    <row r="77" spans="5:5" ht="18.75" x14ac:dyDescent="0.25">
      <c r="E77" s="36"/>
    </row>
    <row r="78" spans="5:5" ht="18.75" x14ac:dyDescent="0.25">
      <c r="E78" s="36"/>
    </row>
    <row r="79" spans="5:5" ht="18.75" x14ac:dyDescent="0.25">
      <c r="E79" s="36"/>
    </row>
    <row r="80" spans="5:5" ht="18.75" x14ac:dyDescent="0.25">
      <c r="E80" s="36"/>
    </row>
    <row r="81" spans="5:5" ht="18.75" x14ac:dyDescent="0.25">
      <c r="E81" s="36"/>
    </row>
    <row r="82" spans="5:5" ht="18.75" x14ac:dyDescent="0.25">
      <c r="E82" s="36"/>
    </row>
    <row r="83" spans="5:5" ht="18.75" x14ac:dyDescent="0.25">
      <c r="E83" s="36"/>
    </row>
    <row r="84" spans="5:5" ht="18.75" x14ac:dyDescent="0.25">
      <c r="E84" s="36"/>
    </row>
    <row r="85" spans="5:5" ht="18.75" x14ac:dyDescent="0.25">
      <c r="E85" s="36"/>
    </row>
    <row r="86" spans="5:5" ht="18.75" x14ac:dyDescent="0.25">
      <c r="E86" s="36"/>
    </row>
    <row r="87" spans="5:5" ht="18.75" x14ac:dyDescent="0.25">
      <c r="E87" s="36"/>
    </row>
    <row r="88" spans="5:5" ht="18.75" x14ac:dyDescent="0.25">
      <c r="E88" s="36"/>
    </row>
    <row r="89" spans="5:5" ht="18.75" x14ac:dyDescent="0.25">
      <c r="E89" s="36"/>
    </row>
    <row r="90" spans="5:5" ht="18.75" x14ac:dyDescent="0.25">
      <c r="E90" s="36"/>
    </row>
    <row r="91" spans="5:5" ht="18.75" x14ac:dyDescent="0.25">
      <c r="E91" s="36"/>
    </row>
    <row r="92" spans="5:5" ht="18.75" x14ac:dyDescent="0.25">
      <c r="E92" s="36"/>
    </row>
    <row r="93" spans="5:5" ht="18.75" x14ac:dyDescent="0.25">
      <c r="E93" s="36"/>
    </row>
    <row r="94" spans="5:5" ht="18.75" x14ac:dyDescent="0.25">
      <c r="E94" s="36"/>
    </row>
    <row r="95" spans="5:5" ht="18.75" x14ac:dyDescent="0.25">
      <c r="E95" s="36"/>
    </row>
    <row r="96" spans="5:5" ht="18.75" x14ac:dyDescent="0.25">
      <c r="E96" s="36"/>
    </row>
    <row r="97" spans="5:5" ht="18.75" x14ac:dyDescent="0.25">
      <c r="E97" s="36"/>
    </row>
    <row r="98" spans="5:5" ht="18.75" x14ac:dyDescent="0.25">
      <c r="E98" s="36"/>
    </row>
    <row r="99" spans="5:5" ht="18.75" x14ac:dyDescent="0.25">
      <c r="E99" s="36"/>
    </row>
    <row r="100" spans="5:5" ht="18.75" x14ac:dyDescent="0.25">
      <c r="E100" s="36"/>
    </row>
    <row r="101" spans="5:5" ht="18.75" x14ac:dyDescent="0.25">
      <c r="E101" s="36"/>
    </row>
    <row r="102" spans="5:5" ht="18.75" x14ac:dyDescent="0.25">
      <c r="E102" s="36"/>
    </row>
    <row r="103" spans="5:5" ht="18.75" x14ac:dyDescent="0.25">
      <c r="E103" s="36"/>
    </row>
    <row r="104" spans="5:5" ht="18.75" x14ac:dyDescent="0.25">
      <c r="E104" s="36"/>
    </row>
    <row r="105" spans="5:5" ht="18.75" x14ac:dyDescent="0.25">
      <c r="E105" s="36"/>
    </row>
    <row r="106" spans="5:5" ht="18.75" x14ac:dyDescent="0.25">
      <c r="E106" s="36"/>
    </row>
    <row r="107" spans="5:5" ht="18.75" x14ac:dyDescent="0.25">
      <c r="E107" s="36"/>
    </row>
    <row r="108" spans="5:5" ht="18.75" x14ac:dyDescent="0.25">
      <c r="E108" s="36"/>
    </row>
    <row r="109" spans="5:5" ht="18.75" x14ac:dyDescent="0.25">
      <c r="E109" s="36"/>
    </row>
    <row r="110" spans="5:5" ht="18.75" x14ac:dyDescent="0.25">
      <c r="E110" s="36"/>
    </row>
    <row r="111" spans="5:5" ht="18.75" x14ac:dyDescent="0.25">
      <c r="E111" s="36"/>
    </row>
    <row r="112" spans="5:5" ht="18.75" x14ac:dyDescent="0.25">
      <c r="E112" s="36"/>
    </row>
    <row r="113" spans="5:5" ht="18.75" x14ac:dyDescent="0.25">
      <c r="E113" s="36"/>
    </row>
    <row r="114" spans="5:5" ht="18.75" x14ac:dyDescent="0.25">
      <c r="E114" s="36"/>
    </row>
    <row r="115" spans="5:5" ht="18.75" x14ac:dyDescent="0.25">
      <c r="E115" s="36"/>
    </row>
    <row r="116" spans="5:5" ht="18.75" x14ac:dyDescent="0.25">
      <c r="E116" s="36"/>
    </row>
    <row r="117" spans="5:5" ht="18.75" x14ac:dyDescent="0.25">
      <c r="E117" s="36"/>
    </row>
    <row r="118" spans="5:5" ht="18.75" x14ac:dyDescent="0.25">
      <c r="E118" s="36"/>
    </row>
    <row r="119" spans="5:5" ht="18.75" x14ac:dyDescent="0.25">
      <c r="E119" s="36"/>
    </row>
    <row r="120" spans="5:5" ht="18.75" x14ac:dyDescent="0.25">
      <c r="E120" s="36"/>
    </row>
    <row r="121" spans="5:5" ht="18.75" x14ac:dyDescent="0.25">
      <c r="E121" s="36"/>
    </row>
    <row r="122" spans="5:5" ht="18.75" x14ac:dyDescent="0.25">
      <c r="E122" s="36"/>
    </row>
    <row r="123" spans="5:5" ht="18.75" x14ac:dyDescent="0.25">
      <c r="E123" s="36"/>
    </row>
    <row r="124" spans="5:5" ht="18.75" x14ac:dyDescent="0.25">
      <c r="E124" s="36"/>
    </row>
    <row r="125" spans="5:5" ht="18.75" x14ac:dyDescent="0.25">
      <c r="E125" s="36"/>
    </row>
    <row r="126" spans="5:5" ht="18.75" x14ac:dyDescent="0.25">
      <c r="E126" s="36"/>
    </row>
    <row r="127" spans="5:5" ht="18.75" x14ac:dyDescent="0.25">
      <c r="E127" s="36"/>
    </row>
    <row r="128" spans="5:5" ht="18.75" x14ac:dyDescent="0.25">
      <c r="E128" s="36"/>
    </row>
    <row r="129" spans="5:5" ht="18.75" x14ac:dyDescent="0.25">
      <c r="E129" s="36"/>
    </row>
    <row r="130" spans="5:5" ht="18.75" x14ac:dyDescent="0.25">
      <c r="E130" s="36"/>
    </row>
    <row r="131" spans="5:5" ht="18.75" x14ac:dyDescent="0.25">
      <c r="E131" s="36"/>
    </row>
    <row r="132" spans="5:5" ht="18.75" x14ac:dyDescent="0.25">
      <c r="E132" s="36"/>
    </row>
    <row r="133" spans="5:5" ht="18.75" x14ac:dyDescent="0.25">
      <c r="E133" s="36"/>
    </row>
    <row r="134" spans="5:5" ht="18.75" x14ac:dyDescent="0.25">
      <c r="E134" s="36"/>
    </row>
    <row r="135" spans="5:5" ht="18.75" x14ac:dyDescent="0.25">
      <c r="E135" s="36"/>
    </row>
    <row r="136" spans="5:5" ht="18.75" x14ac:dyDescent="0.25">
      <c r="E136" s="36"/>
    </row>
    <row r="137" spans="5:5" ht="18.75" x14ac:dyDescent="0.25">
      <c r="E137" s="36"/>
    </row>
    <row r="138" spans="5:5" ht="18.75" x14ac:dyDescent="0.25">
      <c r="E138" s="36"/>
    </row>
    <row r="139" spans="5:5" ht="18.75" x14ac:dyDescent="0.25">
      <c r="E139" s="36"/>
    </row>
    <row r="140" spans="5:5" ht="18.75" x14ac:dyDescent="0.25">
      <c r="E140" s="36"/>
    </row>
    <row r="141" spans="5:5" ht="18.75" x14ac:dyDescent="0.25">
      <c r="E141" s="36"/>
    </row>
    <row r="142" spans="5:5" ht="18.75" x14ac:dyDescent="0.25">
      <c r="E142" s="36"/>
    </row>
    <row r="143" spans="5:5" ht="18.75" x14ac:dyDescent="0.25">
      <c r="E143" s="36"/>
    </row>
    <row r="144" spans="5:5" ht="18.75" x14ac:dyDescent="0.25">
      <c r="E144" s="36"/>
    </row>
    <row r="145" spans="5:5" ht="18.75" x14ac:dyDescent="0.25">
      <c r="E145" s="36"/>
    </row>
    <row r="146" spans="5:5" ht="18.75" x14ac:dyDescent="0.25">
      <c r="E146" s="36"/>
    </row>
    <row r="147" spans="5:5" ht="18.75" x14ac:dyDescent="0.25">
      <c r="E147" s="36"/>
    </row>
    <row r="148" spans="5:5" ht="18.75" x14ac:dyDescent="0.25">
      <c r="E148" s="36"/>
    </row>
    <row r="149" spans="5:5" ht="18.75" x14ac:dyDescent="0.25">
      <c r="E149" s="36"/>
    </row>
    <row r="150" spans="5:5" ht="18.75" x14ac:dyDescent="0.25">
      <c r="E150" s="36"/>
    </row>
    <row r="151" spans="5:5" ht="18.75" x14ac:dyDescent="0.25">
      <c r="E151" s="36"/>
    </row>
    <row r="152" spans="5:5" ht="18.75" x14ac:dyDescent="0.25">
      <c r="E152" s="36"/>
    </row>
    <row r="153" spans="5:5" ht="18.75" x14ac:dyDescent="0.25">
      <c r="E153" s="36"/>
    </row>
    <row r="154" spans="5:5" ht="18.75" x14ac:dyDescent="0.25">
      <c r="E154" s="36"/>
    </row>
    <row r="155" spans="5:5" ht="18.75" x14ac:dyDescent="0.25">
      <c r="E155" s="36"/>
    </row>
    <row r="156" spans="5:5" ht="18.75" x14ac:dyDescent="0.25">
      <c r="E156" s="36"/>
    </row>
    <row r="157" spans="5:5" ht="18.75" x14ac:dyDescent="0.25">
      <c r="E157" s="36"/>
    </row>
    <row r="158" spans="5:5" ht="18.75" x14ac:dyDescent="0.25">
      <c r="E158" s="36"/>
    </row>
    <row r="159" spans="5:5" ht="18.75" x14ac:dyDescent="0.25">
      <c r="E159" s="36"/>
    </row>
    <row r="160" spans="5:5" ht="18.75" x14ac:dyDescent="0.25">
      <c r="E160" s="36"/>
    </row>
    <row r="161" spans="5:5" ht="18.75" x14ac:dyDescent="0.25">
      <c r="E161" s="36"/>
    </row>
    <row r="162" spans="5:5" ht="18.75" x14ac:dyDescent="0.25">
      <c r="E162" s="36"/>
    </row>
    <row r="163" spans="5:5" ht="18.75" x14ac:dyDescent="0.25">
      <c r="E163" s="36"/>
    </row>
    <row r="164" spans="5:5" ht="18.75" x14ac:dyDescent="0.25">
      <c r="E164" s="36"/>
    </row>
    <row r="165" spans="5:5" ht="18.75" x14ac:dyDescent="0.25">
      <c r="E165" s="36"/>
    </row>
    <row r="166" spans="5:5" ht="18.75" x14ac:dyDescent="0.25">
      <c r="E166" s="36"/>
    </row>
    <row r="167" spans="5:5" ht="18.75" x14ac:dyDescent="0.25">
      <c r="E167" s="36"/>
    </row>
    <row r="168" spans="5:5" ht="18.75" x14ac:dyDescent="0.25">
      <c r="E168" s="36"/>
    </row>
    <row r="169" spans="5:5" ht="18.75" x14ac:dyDescent="0.25">
      <c r="E169" s="36"/>
    </row>
    <row r="170" spans="5:5" ht="18.75" x14ac:dyDescent="0.25">
      <c r="E170" s="36"/>
    </row>
    <row r="171" spans="5:5" ht="18.75" x14ac:dyDescent="0.25">
      <c r="E171" s="36"/>
    </row>
    <row r="172" spans="5:5" ht="18.75" x14ac:dyDescent="0.25">
      <c r="E172" s="36"/>
    </row>
    <row r="173" spans="5:5" ht="18.75" x14ac:dyDescent="0.25">
      <c r="E173" s="36"/>
    </row>
    <row r="174" spans="5:5" ht="18.75" x14ac:dyDescent="0.25">
      <c r="E174" s="36"/>
    </row>
    <row r="175" spans="5:5" ht="18.75" x14ac:dyDescent="0.25">
      <c r="E175" s="36"/>
    </row>
    <row r="176" spans="5:5" ht="18.75" x14ac:dyDescent="0.25">
      <c r="E176" s="36"/>
    </row>
    <row r="177" spans="5:5" ht="18.75" x14ac:dyDescent="0.25">
      <c r="E177" s="36"/>
    </row>
    <row r="178" spans="5:5" ht="18.75" x14ac:dyDescent="0.25">
      <c r="E178" s="36"/>
    </row>
    <row r="179" spans="5:5" ht="18.75" x14ac:dyDescent="0.25">
      <c r="E179" s="36"/>
    </row>
    <row r="180" spans="5:5" ht="18.75" x14ac:dyDescent="0.25">
      <c r="E180" s="36"/>
    </row>
    <row r="181" spans="5:5" ht="18.75" x14ac:dyDescent="0.25">
      <c r="E181" s="36"/>
    </row>
    <row r="182" spans="5:5" ht="18.75" x14ac:dyDescent="0.25">
      <c r="E182" s="36"/>
    </row>
    <row r="183" spans="5:5" ht="18.75" x14ac:dyDescent="0.25">
      <c r="E183" s="36"/>
    </row>
    <row r="184" spans="5:5" ht="18.75" x14ac:dyDescent="0.25">
      <c r="E184" s="36"/>
    </row>
    <row r="185" spans="5:5" ht="18.75" x14ac:dyDescent="0.25">
      <c r="E185" s="36"/>
    </row>
    <row r="186" spans="5:5" ht="18.75" x14ac:dyDescent="0.25">
      <c r="E186" s="36"/>
    </row>
    <row r="187" spans="5:5" ht="18.75" x14ac:dyDescent="0.25">
      <c r="E187" s="36"/>
    </row>
    <row r="188" spans="5:5" ht="18.75" x14ac:dyDescent="0.25">
      <c r="E188" s="36"/>
    </row>
    <row r="189" spans="5:5" ht="18.75" x14ac:dyDescent="0.25">
      <c r="E189" s="36"/>
    </row>
    <row r="190" spans="5:5" ht="18.75" x14ac:dyDescent="0.25">
      <c r="E190" s="36"/>
    </row>
    <row r="191" spans="5:5" ht="18.75" x14ac:dyDescent="0.25">
      <c r="E191" s="36"/>
    </row>
    <row r="192" spans="5:5" ht="18.75" x14ac:dyDescent="0.25">
      <c r="E192" s="36"/>
    </row>
    <row r="193" spans="5:17" ht="18.75" x14ac:dyDescent="0.25">
      <c r="E193" s="36"/>
    </row>
    <row r="194" spans="5:17" ht="18.75" x14ac:dyDescent="0.25">
      <c r="E194" s="36"/>
    </row>
    <row r="195" spans="5:17" ht="18.75" x14ac:dyDescent="0.25">
      <c r="E195" s="36"/>
    </row>
    <row r="196" spans="5:17" ht="18.75" x14ac:dyDescent="0.25">
      <c r="E196" s="36"/>
    </row>
    <row r="197" spans="5:17" ht="18.75" x14ac:dyDescent="0.25">
      <c r="E197" s="36"/>
    </row>
    <row r="198" spans="5:17" ht="18.75" x14ac:dyDescent="0.25"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5:17" ht="18.75" x14ac:dyDescent="0.25">
      <c r="E199" s="36"/>
    </row>
    <row r="200" spans="5:17" ht="18.75" x14ac:dyDescent="0.25">
      <c r="E200" s="36"/>
    </row>
    <row r="201" spans="5:17" ht="18.75" x14ac:dyDescent="0.25">
      <c r="E201" s="36"/>
    </row>
    <row r="202" spans="5:17" ht="18.75" x14ac:dyDescent="0.25">
      <c r="E202" s="36"/>
    </row>
    <row r="203" spans="5:17" ht="18.75" x14ac:dyDescent="0.25">
      <c r="E203" s="36"/>
    </row>
    <row r="204" spans="5:17" ht="18.75" x14ac:dyDescent="0.25">
      <c r="E204" s="36"/>
    </row>
    <row r="205" spans="5:17" ht="18.75" x14ac:dyDescent="0.25">
      <c r="E205" s="36"/>
    </row>
    <row r="206" spans="5:17" ht="18.75" x14ac:dyDescent="0.25">
      <c r="E206" s="36"/>
    </row>
    <row r="207" spans="5:17" ht="18.75" x14ac:dyDescent="0.25">
      <c r="E207" s="36"/>
    </row>
    <row r="208" spans="5:17" ht="18.75" x14ac:dyDescent="0.25">
      <c r="E208" s="36"/>
    </row>
    <row r="209" spans="5:5" ht="18.75" x14ac:dyDescent="0.25">
      <c r="E209" s="36"/>
    </row>
    <row r="210" spans="5:5" ht="18.75" x14ac:dyDescent="0.25">
      <c r="E210" s="36"/>
    </row>
    <row r="211" spans="5:5" ht="18.75" x14ac:dyDescent="0.25">
      <c r="E211" s="36"/>
    </row>
  </sheetData>
  <mergeCells count="4">
    <mergeCell ref="P2:P6"/>
    <mergeCell ref="B4:E4"/>
    <mergeCell ref="B5:E5"/>
    <mergeCell ref="B6:E6"/>
  </mergeCells>
  <pageMargins left="0.23622047244094491" right="0.23622047244094491" top="0.74803149606299213" bottom="0.74803149606299213" header="0.31496062992125984" footer="0.31496062992125984"/>
  <pageSetup paperSize="8" scale="33" orientation="landscape" r:id="rId1"/>
  <headerFooter>
    <oddHeader>&amp;LUNIVERSITE JEAN MONNET
DIRECTION DU PATRIMOINE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CFBC-FD2F-4E2F-A64A-77DBAAE74764}">
  <dimension ref="A1:B8"/>
  <sheetViews>
    <sheetView tabSelected="1" workbookViewId="0">
      <selection activeCell="B4" sqref="B4"/>
    </sheetView>
  </sheetViews>
  <sheetFormatPr baseColWidth="10" defaultRowHeight="15" x14ac:dyDescent="0.25"/>
  <cols>
    <col min="1" max="1" width="80" customWidth="1"/>
    <col min="2" max="2" width="30.42578125" style="94" customWidth="1"/>
    <col min="3" max="3" width="30.42578125" customWidth="1"/>
  </cols>
  <sheetData>
    <row r="1" spans="1:2" ht="112.9" customHeight="1" x14ac:dyDescent="0.25">
      <c r="A1" s="98" t="s">
        <v>120</v>
      </c>
      <c r="B1" s="92" t="s">
        <v>113</v>
      </c>
    </row>
    <row r="2" spans="1:2" ht="39" customHeight="1" x14ac:dyDescent="0.25">
      <c r="A2" s="90" t="str">
        <f>'FORFAIT- maintenance OND'!M1</f>
        <v>Part FORFAITAIRE (selon CCTP - art 4.1)</v>
      </c>
      <c r="B2" s="93">
        <f>'FORFAIT- maintenance OND'!M19</f>
        <v>0</v>
      </c>
    </row>
    <row r="3" spans="1:2" ht="39" customHeight="1" x14ac:dyDescent="0.25">
      <c r="A3" s="99" t="str">
        <f>'BPU- pièces d''usure'!R2</f>
        <v>Hors forfait  : Remplacement des pièces d'usure :  pièces, main d'oeuvre et déplacement compris</v>
      </c>
      <c r="B3" s="93">
        <f>'BPU- pièces d''usure'!X20</f>
        <v>0</v>
      </c>
    </row>
    <row r="4" spans="1:2" ht="39" customHeight="1" x14ac:dyDescent="0.25">
      <c r="A4" s="100" t="str">
        <f>'BPU - ond complet'!R2</f>
        <v>Hors Forfait  : Remplacement complet de l'équipement (fourniture seule) - hors batterie</v>
      </c>
      <c r="B4" s="93">
        <f>'BPU - ond complet'!R20</f>
        <v>0</v>
      </c>
    </row>
    <row r="5" spans="1:2" ht="63.6" customHeight="1" x14ac:dyDescent="0.25">
      <c r="A5" s="91" t="str">
        <f>'BPU - prix complémentaires'!A3</f>
        <v>PRIX COMPLEMENTAIRES</v>
      </c>
      <c r="B5" s="93">
        <f>'BPU - prix complémentaires'!H8</f>
        <v>0</v>
      </c>
    </row>
    <row r="8" spans="1:2" ht="43.15" customHeight="1" x14ac:dyDescent="0.25">
      <c r="A8" s="101" t="s">
        <v>117</v>
      </c>
      <c r="B8" s="102">
        <f>B2*4+B3*60%*B4*15%+B5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FORFAIT- maintenance OND</vt:lpstr>
      <vt:lpstr>BPU- pièces d'usure</vt:lpstr>
      <vt:lpstr>BPU - ond complet</vt:lpstr>
      <vt:lpstr>BPU - prix complémentaires</vt:lpstr>
      <vt:lpstr>Synthèse</vt:lpstr>
      <vt:lpstr>'BPU - ond complet'!Impression_des_titres</vt:lpstr>
      <vt:lpstr>'BPU- pièces d''usure'!Impression_des_titres</vt:lpstr>
      <vt:lpstr>'FORFAIT- maintenance OND'!Impression_des_titres</vt:lpstr>
      <vt:lpstr>'BPU - ond complet'!Zone_d_impression</vt:lpstr>
      <vt:lpstr>'BPU - prix complémentaires'!Zone_d_impression</vt:lpstr>
      <vt:lpstr>'BPU- pièces d''usure'!Zone_d_impression</vt:lpstr>
      <vt:lpstr>'FORFAIT- maintenance OND'!Zone_d_impression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2025-10-13T09:51:34Z</dcterms:modified>
</cp:coreProperties>
</file>